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/>
  <mc:AlternateContent xmlns:mc="http://schemas.openxmlformats.org/markup-compatibility/2006">
    <mc:Choice Requires="x15">
      <x15ac:absPath xmlns:x15ac="http://schemas.microsoft.com/office/spreadsheetml/2010/11/ac" url="C:\Users\paphimonbuth\Desktop\TRUBB Q2'19\set file\"/>
    </mc:Choice>
  </mc:AlternateContent>
  <xr:revisionPtr revIDLastSave="0" documentId="13_ncr:1_{E9AE5C33-5B67-4170-A279-58BC4AAE3A99}" xr6:coauthVersionLast="36" xr6:coauthVersionMax="36" xr10:uidLastSave="{00000000-0000-0000-0000-000000000000}"/>
  <bookViews>
    <workbookView xWindow="0" yWindow="0" windowWidth="20490" windowHeight="7545" activeTab="5" xr2:uid="{00000000-000D-0000-FFFF-FFFF00000000}"/>
  </bookViews>
  <sheets>
    <sheet name="SFP3-4" sheetId="1" r:id="rId1"/>
    <sheet name="SI5" sheetId="2" r:id="rId2"/>
    <sheet name="SI6" sheetId="6" r:id="rId3"/>
    <sheet name="SCE7" sheetId="3" r:id="rId4"/>
    <sheet name="SCE8" sheetId="4" r:id="rId5"/>
    <sheet name="SCF9-10" sheetId="5" r:id="rId6"/>
  </sheets>
  <externalReferences>
    <externalReference r:id="rId7"/>
    <externalReference r:id="rId8"/>
    <externalReference r:id="rId9"/>
    <externalReference r:id="rId10"/>
  </externalReferences>
  <definedNames>
    <definedName name="\a" localSheetId="2">#REF!</definedName>
    <definedName name="\a">#REF!</definedName>
    <definedName name="\b" localSheetId="2">#REF!</definedName>
    <definedName name="\b">#REF!</definedName>
    <definedName name="\e" localSheetId="2">#REF!</definedName>
    <definedName name="\e">#REF!</definedName>
    <definedName name="\f" localSheetId="2">#REF!</definedName>
    <definedName name="\f">#REF!</definedName>
    <definedName name="\g" localSheetId="2">#REF!</definedName>
    <definedName name="\g">#REF!</definedName>
    <definedName name="\h" localSheetId="2">#REF!</definedName>
    <definedName name="\h">#REF!</definedName>
    <definedName name="\k" localSheetId="2">#REF!</definedName>
    <definedName name="\k">#REF!</definedName>
    <definedName name="\l" localSheetId="2">#REF!</definedName>
    <definedName name="\l">#REF!</definedName>
    <definedName name="\n" localSheetId="2">#REF!</definedName>
    <definedName name="\n">#REF!</definedName>
    <definedName name="\p" localSheetId="2">#REF!</definedName>
    <definedName name="\p">#REF!</definedName>
    <definedName name="\s" localSheetId="2">#REF!</definedName>
    <definedName name="\s">#REF!</definedName>
    <definedName name="\t" localSheetId="2">#REF!</definedName>
    <definedName name="\t">#REF!</definedName>
    <definedName name="\v" localSheetId="2">#REF!</definedName>
    <definedName name="\v">#REF!</definedName>
    <definedName name="\w" localSheetId="2">#REF!</definedName>
    <definedName name="\w">#REF!</definedName>
    <definedName name="\z" localSheetId="2">#REF!</definedName>
    <definedName name="\z">#REF!</definedName>
    <definedName name="_____PRO1" localSheetId="2">#REF!</definedName>
    <definedName name="_____PRO1">#REF!</definedName>
    <definedName name="____PRO1" localSheetId="2">#REF!</definedName>
    <definedName name="____PRO1">#REF!</definedName>
    <definedName name="___PRO1" localSheetId="2">#REF!</definedName>
    <definedName name="___PRO1">#REF!</definedName>
    <definedName name="__PRO1" localSheetId="2">#REF!</definedName>
    <definedName name="__PRO1">#REF!</definedName>
    <definedName name="_Fill" localSheetId="2" hidden="1">#REF!</definedName>
    <definedName name="_Fill" hidden="1">#REF!</definedName>
    <definedName name="_Key1" localSheetId="2" hidden="1">#REF!</definedName>
    <definedName name="_Key1" hidden="1">#REF!</definedName>
    <definedName name="_Order1" hidden="1">255</definedName>
    <definedName name="_PRO1" localSheetId="2">#REF!</definedName>
    <definedName name="_PRO1">#REF!</definedName>
    <definedName name="_Sort" localSheetId="2" hidden="1">#REF!</definedName>
    <definedName name="_Sort" hidden="1">#REF!</definedName>
    <definedName name="aa" localSheetId="2">#REF!</definedName>
    <definedName name="aa">#REF!</definedName>
    <definedName name="ADM" localSheetId="2">#REF!</definedName>
    <definedName name="ADM">#REF!</definedName>
    <definedName name="BS" localSheetId="2">#REF!</definedName>
    <definedName name="BS">#REF!</definedName>
    <definedName name="CODE">'[1]CODE,NAME'!$A$1:$B$19</definedName>
    <definedName name="COST" localSheetId="2">#REF!</definedName>
    <definedName name="COST">#REF!</definedName>
    <definedName name="dd" localSheetId="2">#REF!</definedName>
    <definedName name="dd">#REF!</definedName>
    <definedName name="E" localSheetId="2">#REF!</definedName>
    <definedName name="E">#REF!</definedName>
    <definedName name="FUND1" localSheetId="2">#REF!</definedName>
    <definedName name="FUND1">#REF!</definedName>
    <definedName name="FUND2" localSheetId="2">#REF!</definedName>
    <definedName name="FUND2">#REF!</definedName>
    <definedName name="HE" localSheetId="2">#REF!</definedName>
    <definedName name="HE">#REF!</definedName>
    <definedName name="HELP" localSheetId="2">#REF!</definedName>
    <definedName name="HELP">#REF!</definedName>
    <definedName name="i" localSheetId="2">#REF!</definedName>
    <definedName name="i">#REF!</definedName>
    <definedName name="INTERCONTINENTAL_COMMODITIES" localSheetId="2">'[2]CODE,NAME'!#REF!</definedName>
    <definedName name="INTERCONTINENTAL_COMMODITIES">'[2]CODE,NAME'!#REF!</definedName>
    <definedName name="p" localSheetId="2">#REF!</definedName>
    <definedName name="p">#REF!</definedName>
    <definedName name="PL" localSheetId="2">#REF!</definedName>
    <definedName name="PL">#REF!</definedName>
    <definedName name="PLANT" localSheetId="2">#REF!</definedName>
    <definedName name="PLANT">#REF!</definedName>
    <definedName name="pp" localSheetId="2">#REF!</definedName>
    <definedName name="pp">#REF!</definedName>
    <definedName name="_xlnm.Print_Area" localSheetId="3">'SCE7'!$A$1:$AA$50</definedName>
    <definedName name="_xlnm.Print_Area" localSheetId="4">'SCE8'!$A$1:$P$41</definedName>
    <definedName name="_xlnm.Print_Area" localSheetId="5">'SCF9-10'!$A$1:$H$74</definedName>
    <definedName name="_xlnm.Print_Area" localSheetId="0">'SFP3-4'!$A$1:$J$83</definedName>
    <definedName name="_xlnm.Print_Area" localSheetId="1">'SI5'!$A$1:$J$45</definedName>
    <definedName name="_xlnm.Print_Area" localSheetId="2">'SI6'!$A$1:$J$50</definedName>
    <definedName name="_xlnm.Print_Area">#REF!</definedName>
    <definedName name="Print_Area_MI" localSheetId="2">#REF!</definedName>
    <definedName name="Print_Area_MI">#REF!</definedName>
    <definedName name="_xlnm.Print_Titles" localSheetId="3">'SCE7'!$1:$11</definedName>
    <definedName name="_xlnm.Print_Titles" localSheetId="4">'SCE8'!$1:$11</definedName>
    <definedName name="_xlnm.Print_Titles" localSheetId="5">'SCF9-10'!$1:$8</definedName>
    <definedName name="_xlnm.Print_Titles" localSheetId="1">'SI5'!$1:$9</definedName>
    <definedName name="_xlnm.Print_Titles" localSheetId="2">'SI6'!$1:$9</definedName>
    <definedName name="_xlnm.Print_Titles">#REF!</definedName>
    <definedName name="PRINT_TITLES_MI" localSheetId="2">#REF!</definedName>
    <definedName name="PRINT_TITLES_MI">#REF!</definedName>
    <definedName name="QQQ" localSheetId="2">#REF!</definedName>
    <definedName name="QQQ">#REF!</definedName>
    <definedName name="RATE">[3]RATE!$A$1:$C$32</definedName>
    <definedName name="WS" localSheetId="2">#REF!</definedName>
    <definedName name="WS">#REF!</definedName>
    <definedName name="X" localSheetId="2">'[4]Machine2,3''04'!#REF!</definedName>
    <definedName name="X">'[4]Machine2,3''04'!#REF!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76" i="1" l="1"/>
  <c r="D70" i="5" l="1"/>
  <c r="B70" i="5"/>
  <c r="D13" i="5"/>
  <c r="Y45" i="3"/>
  <c r="F80" i="1" l="1"/>
  <c r="J71" i="1"/>
  <c r="F71" i="1"/>
  <c r="J73" i="1"/>
  <c r="F73" i="1"/>
  <c r="F77" i="1"/>
  <c r="J76" i="1"/>
  <c r="J77" i="1"/>
  <c r="J78" i="1"/>
  <c r="F72" i="5" l="1"/>
  <c r="B13" i="5" l="1"/>
  <c r="M24" i="3" l="1"/>
  <c r="M26" i="3" s="1"/>
  <c r="M31" i="3"/>
  <c r="M35" i="3" s="1"/>
  <c r="M43" i="3"/>
  <c r="Y43" i="3" l="1"/>
  <c r="S43" i="3"/>
  <c r="Q43" i="3"/>
  <c r="O43" i="3"/>
  <c r="I43" i="3"/>
  <c r="G43" i="3"/>
  <c r="E43" i="3"/>
  <c r="C43" i="3"/>
  <c r="U42" i="3"/>
  <c r="U43" i="3" s="1"/>
  <c r="U34" i="3" l="1"/>
  <c r="U49" i="3" l="1"/>
  <c r="W49" i="3" s="1"/>
  <c r="U45" i="3"/>
  <c r="Y46" i="3" l="1"/>
  <c r="M47" i="3" l="1"/>
  <c r="M50" i="3" s="1"/>
  <c r="U46" i="3" l="1"/>
  <c r="N34" i="4" l="1"/>
  <c r="J34" i="4"/>
  <c r="H34" i="4"/>
  <c r="F34" i="4"/>
  <c r="D34" i="4"/>
  <c r="J35" i="6"/>
  <c r="F35" i="6"/>
  <c r="D35" i="6"/>
  <c r="W46" i="3" s="1"/>
  <c r="AA46" i="3" s="1"/>
  <c r="J79" i="1"/>
  <c r="J20" i="2"/>
  <c r="L24" i="4" l="1"/>
  <c r="P24" i="4" s="1"/>
  <c r="D18" i="4"/>
  <c r="N18" i="4"/>
  <c r="L18" i="4"/>
  <c r="J18" i="4"/>
  <c r="H18" i="4"/>
  <c r="F18" i="4"/>
  <c r="P17" i="4"/>
  <c r="P18" i="4" s="1"/>
  <c r="D18" i="1" l="1"/>
  <c r="D52" i="5" l="1"/>
  <c r="U33" i="3" l="1"/>
  <c r="W18" i="3"/>
  <c r="W19" i="3" s="1"/>
  <c r="Y24" i="3"/>
  <c r="S24" i="3"/>
  <c r="S26" i="3" s="1"/>
  <c r="Q24" i="3"/>
  <c r="Q26" i="3" s="1"/>
  <c r="O24" i="3"/>
  <c r="O26" i="3" s="1"/>
  <c r="K24" i="3"/>
  <c r="I24" i="3"/>
  <c r="I26" i="3" s="1"/>
  <c r="G24" i="3"/>
  <c r="G26" i="3" s="1"/>
  <c r="E24" i="3"/>
  <c r="E26" i="3" s="1"/>
  <c r="C24" i="3"/>
  <c r="C26" i="3" s="1"/>
  <c r="U23" i="3"/>
  <c r="U24" i="3" s="1"/>
  <c r="U26" i="3" s="1"/>
  <c r="K19" i="3"/>
  <c r="K26" i="3" l="1"/>
  <c r="AA18" i="3"/>
  <c r="W33" i="3"/>
  <c r="AA33" i="3" s="1"/>
  <c r="W23" i="3"/>
  <c r="AA23" i="3" l="1"/>
  <c r="AA24" i="3" s="1"/>
  <c r="W24" i="3"/>
  <c r="W26" i="3" s="1"/>
  <c r="F50" i="6"/>
  <c r="F47" i="6"/>
  <c r="F42" i="6"/>
  <c r="J31" i="6"/>
  <c r="J36" i="6" s="1"/>
  <c r="H31" i="6"/>
  <c r="F31" i="6"/>
  <c r="F36" i="6" s="1"/>
  <c r="D31" i="6"/>
  <c r="J20" i="6"/>
  <c r="F20" i="6"/>
  <c r="D20" i="6"/>
  <c r="J13" i="6"/>
  <c r="F13" i="6"/>
  <c r="D13" i="6"/>
  <c r="F23" i="6" l="1"/>
  <c r="F25" i="6" s="1"/>
  <c r="J23" i="6"/>
  <c r="J25" i="6" s="1"/>
  <c r="D36" i="6"/>
  <c r="D23" i="6"/>
  <c r="D25" i="6" s="1"/>
  <c r="B10" i="5" s="1"/>
  <c r="J47" i="6"/>
  <c r="J37" i="6" l="1"/>
  <c r="H10" i="5"/>
  <c r="F37" i="6"/>
  <c r="D10" i="5"/>
  <c r="J42" i="6"/>
  <c r="J50" i="6"/>
  <c r="D37" i="6" l="1"/>
  <c r="D45" i="6" s="1"/>
  <c r="D47" i="6" s="1"/>
  <c r="D40" i="6"/>
  <c r="W45" i="3" s="1"/>
  <c r="AA45" i="3" s="1"/>
  <c r="D42" i="6" l="1"/>
  <c r="D50" i="6"/>
  <c r="B72" i="5" l="1"/>
  <c r="J62" i="1" l="1"/>
  <c r="F53" i="1"/>
  <c r="F34" i="1"/>
  <c r="N38" i="4" l="1"/>
  <c r="J38" i="4"/>
  <c r="J41" i="4" s="1"/>
  <c r="H38" i="4"/>
  <c r="H41" i="4" s="1"/>
  <c r="F38" i="4"/>
  <c r="F41" i="4" s="1"/>
  <c r="D73" i="1" s="1"/>
  <c r="D38" i="4"/>
  <c r="D41" i="4" s="1"/>
  <c r="F18" i="1"/>
  <c r="J18" i="1"/>
  <c r="C47" i="3" l="1"/>
  <c r="U38" i="3"/>
  <c r="F78" i="1" s="1"/>
  <c r="F35" i="1"/>
  <c r="C50" i="3" l="1"/>
  <c r="D71" i="1" s="1"/>
  <c r="U47" i="3"/>
  <c r="U50" i="3" s="1"/>
  <c r="W38" i="3"/>
  <c r="AA38" i="3" l="1"/>
  <c r="J35" i="1" l="1"/>
  <c r="P29" i="4" l="1"/>
  <c r="N25" i="4"/>
  <c r="P25" i="4" s="1"/>
  <c r="P21" i="4"/>
  <c r="D22" i="4"/>
  <c r="D26" i="4" s="1"/>
  <c r="P13" i="4"/>
  <c r="Y31" i="3" l="1"/>
  <c r="U29" i="3"/>
  <c r="W29" i="3" s="1"/>
  <c r="U30" i="3"/>
  <c r="C31" i="3"/>
  <c r="E31" i="3"/>
  <c r="G31" i="3"/>
  <c r="I31" i="3"/>
  <c r="I35" i="3" s="1"/>
  <c r="K31" i="3"/>
  <c r="K35" i="3" s="1"/>
  <c r="O31" i="3"/>
  <c r="O35" i="3" s="1"/>
  <c r="Q31" i="3"/>
  <c r="S31" i="3"/>
  <c r="Y19" i="3"/>
  <c r="Y26" i="3" s="1"/>
  <c r="AA17" i="3"/>
  <c r="AA19" i="3" s="1"/>
  <c r="AA26" i="3" s="1"/>
  <c r="Y35" i="3" l="1"/>
  <c r="U31" i="3"/>
  <c r="W30" i="3"/>
  <c r="W31" i="3" s="1"/>
  <c r="AA29" i="3"/>
  <c r="AA30" i="3" l="1"/>
  <c r="AA31" i="3" s="1"/>
  <c r="D30" i="2"/>
  <c r="D31" i="2" s="1"/>
  <c r="D56" i="1" l="1"/>
  <c r="F64" i="1" l="1"/>
  <c r="D67" i="5" l="1"/>
  <c r="B67" i="5"/>
  <c r="H52" i="5"/>
  <c r="B52" i="5"/>
  <c r="H76" i="1"/>
  <c r="N22" i="4"/>
  <c r="N26" i="4" s="1"/>
  <c r="L22" i="4"/>
  <c r="L26" i="4" s="1"/>
  <c r="J22" i="4"/>
  <c r="J26" i="4" s="1"/>
  <c r="H22" i="4"/>
  <c r="H26" i="4" s="1"/>
  <c r="F22" i="4"/>
  <c r="F26" i="4" s="1"/>
  <c r="P22" i="4"/>
  <c r="P26" i="4" s="1"/>
  <c r="D78" i="1"/>
  <c r="Q47" i="3"/>
  <c r="Q50" i="3" s="1"/>
  <c r="O47" i="3"/>
  <c r="O50" i="3" s="1"/>
  <c r="I47" i="3"/>
  <c r="I50" i="3" s="1"/>
  <c r="D76" i="1" s="1"/>
  <c r="G47" i="3"/>
  <c r="G50" i="3" s="1"/>
  <c r="E47" i="3"/>
  <c r="E50" i="3" s="1"/>
  <c r="W34" i="3"/>
  <c r="S35" i="3"/>
  <c r="Q35" i="3"/>
  <c r="G35" i="3"/>
  <c r="E35" i="3"/>
  <c r="C35" i="3"/>
  <c r="U13" i="3"/>
  <c r="J30" i="2"/>
  <c r="J31" i="2" s="1"/>
  <c r="H30" i="2"/>
  <c r="H31" i="2" s="1"/>
  <c r="F30" i="2"/>
  <c r="F31" i="2" s="1"/>
  <c r="F20" i="2"/>
  <c r="D20" i="2"/>
  <c r="J13" i="2"/>
  <c r="F13" i="2"/>
  <c r="D13" i="2"/>
  <c r="J81" i="1"/>
  <c r="F79" i="1"/>
  <c r="F81" i="1" s="1"/>
  <c r="J64" i="1"/>
  <c r="J56" i="1"/>
  <c r="F56" i="1"/>
  <c r="F66" i="1" s="1"/>
  <c r="J42" i="1"/>
  <c r="J36" i="1"/>
  <c r="J6" i="1"/>
  <c r="H71" i="1" l="1"/>
  <c r="H73" i="1"/>
  <c r="AA34" i="3"/>
  <c r="AA49" i="3"/>
  <c r="J66" i="1"/>
  <c r="J83" i="1" s="1"/>
  <c r="J23" i="2"/>
  <c r="J25" i="2" s="1"/>
  <c r="D23" i="2"/>
  <c r="D25" i="2" s="1"/>
  <c r="D35" i="2" s="1"/>
  <c r="F23" i="2"/>
  <c r="F25" i="2" s="1"/>
  <c r="F32" i="2" s="1"/>
  <c r="H67" i="5"/>
  <c r="F83" i="1"/>
  <c r="D64" i="1"/>
  <c r="D66" i="1" s="1"/>
  <c r="D35" i="1"/>
  <c r="D36" i="1" s="1"/>
  <c r="F36" i="1"/>
  <c r="S47" i="3"/>
  <c r="S50" i="3" s="1"/>
  <c r="U35" i="3"/>
  <c r="W13" i="3"/>
  <c r="W35" i="3" s="1"/>
  <c r="D32" i="2" l="1"/>
  <c r="D40" i="2" s="1"/>
  <c r="F37" i="2"/>
  <c r="D26" i="5"/>
  <c r="D36" i="5" s="1"/>
  <c r="D38" i="5" s="1"/>
  <c r="AA13" i="3"/>
  <c r="AA35" i="3" s="1"/>
  <c r="D45" i="2" l="1"/>
  <c r="B26" i="5"/>
  <c r="J32" i="2"/>
  <c r="Y47" i="3"/>
  <c r="D69" i="5"/>
  <c r="D71" i="5" s="1"/>
  <c r="D73" i="5" s="1"/>
  <c r="H26" i="5"/>
  <c r="H36" i="5" s="1"/>
  <c r="H38" i="5" s="1"/>
  <c r="H69" i="5" s="1"/>
  <c r="H71" i="5" s="1"/>
  <c r="H73" i="5" s="1"/>
  <c r="F42" i="2"/>
  <c r="F45" i="2"/>
  <c r="D42" i="2"/>
  <c r="D37" i="2" l="1"/>
  <c r="B36" i="5"/>
  <c r="B38" i="5" s="1"/>
  <c r="B69" i="5" s="1"/>
  <c r="B71" i="5" s="1"/>
  <c r="B73" i="5" s="1"/>
  <c r="Y50" i="3"/>
  <c r="K47" i="3"/>
  <c r="W47" i="3"/>
  <c r="AA47" i="3"/>
  <c r="J42" i="2"/>
  <c r="J37" i="2"/>
  <c r="J45" i="2"/>
  <c r="D80" i="1" l="1"/>
  <c r="L40" i="4" l="1"/>
  <c r="P40" i="4" s="1"/>
  <c r="N41" i="4"/>
  <c r="H78" i="1" s="1"/>
  <c r="H64" i="1" l="1"/>
  <c r="H35" i="6" l="1"/>
  <c r="H36" i="6" s="1"/>
  <c r="L37" i="4" s="1"/>
  <c r="P37" i="4" s="1"/>
  <c r="W42" i="3"/>
  <c r="K43" i="3"/>
  <c r="K50" i="3" s="1"/>
  <c r="D77" i="1" s="1"/>
  <c r="L34" i="4"/>
  <c r="P33" i="4"/>
  <c r="P34" i="4" s="1"/>
  <c r="H13" i="6"/>
  <c r="H35" i="1"/>
  <c r="H56" i="1"/>
  <c r="H66" i="1" s="1"/>
  <c r="AA42" i="3" l="1"/>
  <c r="AA43" i="3" s="1"/>
  <c r="AA50" i="3" s="1"/>
  <c r="W43" i="3"/>
  <c r="W50" i="3" s="1"/>
  <c r="D79" i="1" l="1"/>
  <c r="D81" i="1" s="1"/>
  <c r="H18" i="1"/>
  <c r="H36" i="1" s="1"/>
  <c r="D83" i="1" l="1"/>
  <c r="H13" i="2" l="1"/>
  <c r="H20" i="2" l="1"/>
  <c r="H23" i="2" s="1"/>
  <c r="H25" i="2" l="1"/>
  <c r="H32" i="2" s="1"/>
  <c r="H40" i="2" s="1"/>
  <c r="H42" i="2" s="1"/>
  <c r="H35" i="2" l="1"/>
  <c r="H45" i="2" s="1"/>
  <c r="H37" i="2" l="1"/>
  <c r="F13" i="5"/>
  <c r="H20" i="6" l="1"/>
  <c r="H23" i="6" s="1"/>
  <c r="H25" i="6" l="1"/>
  <c r="F10" i="5" s="1"/>
  <c r="L36" i="4"/>
  <c r="H40" i="6" l="1"/>
  <c r="H50" i="6" s="1"/>
  <c r="H37" i="6"/>
  <c r="H45" i="6" s="1"/>
  <c r="H47" i="6" s="1"/>
  <c r="H42" i="6"/>
  <c r="L38" i="4"/>
  <c r="L41" i="4" s="1"/>
  <c r="H77" i="1" s="1"/>
  <c r="P36" i="4"/>
  <c r="P38" i="4" s="1"/>
  <c r="P41" i="4" s="1"/>
  <c r="H79" i="1" l="1"/>
  <c r="H81" i="1" s="1"/>
  <c r="H83" i="1" s="1"/>
  <c r="F52" i="5" l="1"/>
  <c r="F67" i="5"/>
  <c r="F26" i="5" l="1"/>
  <c r="F36" i="5" s="1"/>
  <c r="F38" i="5" s="1"/>
  <c r="F69" i="5" l="1"/>
  <c r="F71" i="5" s="1"/>
  <c r="F73" i="5" s="1"/>
</calcChain>
</file>

<file path=xl/sharedStrings.xml><?xml version="1.0" encoding="utf-8"?>
<sst xmlns="http://schemas.openxmlformats.org/spreadsheetml/2006/main" count="400" uniqueCount="236">
  <si>
    <t>งบแสดงฐานะการเงิน</t>
  </si>
  <si>
    <t>งบการเงินรวม</t>
  </si>
  <si>
    <t>งบการเงินเฉพาะกิจการ</t>
  </si>
  <si>
    <t>สินทรัพย์</t>
  </si>
  <si>
    <t>31 ธันวาคม</t>
  </si>
  <si>
    <t>หมายเหตุ</t>
  </si>
  <si>
    <t>2561</t>
  </si>
  <si>
    <t>(ไม่ได้ตรวจสอบ)</t>
  </si>
  <si>
    <t>(พันบาท)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</si>
  <si>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</si>
  <si>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</si>
  <si>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</si>
  <si>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3, 4</t>
  </si>
  <si>
    <t>เงินให้กู้ยืมระยะสั้นแก่กิจการที่เกี่ยวข้องกัน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</si>
  <si>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</si>
  <si>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</si>
  <si>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</si>
  <si>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</si>
  <si>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</si>
  <si>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เงินลงทุนในบริษัทร่วม</t>
  </si>
  <si>
    <t xml:space="preserve">เงินลงทุนในบริษัทย่อย </t>
  </si>
  <si>
    <t>เงินลงทุนระยะยาวอื่น</t>
  </si>
  <si>
    <t>อสังหาริมทรัพย์เพื่อการลงทุน</t>
  </si>
  <si>
    <t xml:space="preserve">ที่ดิน อาคารและอุปกรณ์ </t>
  </si>
  <si>
    <t>สิทธิการใช้ประโยชน์ในที่ดิน</t>
  </si>
  <si>
    <t>ต้นทุนการพัฒนาสวนยาง</t>
  </si>
  <si>
    <t>ภาษีเงินได้หัก ณ ที่จ่าย</t>
  </si>
  <si>
    <t>เงินจ่ายล่วงหน้าค่าสิทธิในการใช้ประโยชน์ในที่ดิน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</si>
  <si>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</si>
  <si>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</si>
  <si>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</si>
  <si>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</si>
  <si>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หนี้สินและส่วนของผู้ถือหุ้น 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</si>
  <si>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</si>
  <si>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</si>
  <si>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เจ้าหนี้การค้า</t>
  </si>
  <si>
    <t>เงินกู้ยืมระยะสั้นจากบุคคลหรือกิจการที่เกี่ยวข้องกัน</t>
  </si>
  <si>
    <t>เงินกู้ยืมระยะยาวจากสถาบันการเงินที่ถึงกำหนดชำระภายในหนึ่งปี</t>
  </si>
  <si>
    <t>หนี้สินตามสัญญาเช่าการเงินที่ถึงกำหนดชำระภายในหนึ่งปี</t>
  </si>
  <si>
    <t>ค่าใช้จ่ายค้างจ่าย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</si>
  <si>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</si>
  <si>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</si>
  <si>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</si>
  <si>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เงินกู้ยืมระยะยาวจากสถาบันการเงิน</t>
  </si>
  <si>
    <t>หนี้สินตามสัญญาเช่าการเงิน</t>
  </si>
  <si>
    <t>ประมาณการหนี้สินไม่หมุนเวียนสำหรับผลประโยชน์พนักงาน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</si>
  <si>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</si>
  <si>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</si>
  <si>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</si>
  <si>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</si>
  <si>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</si>
  <si>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</si>
  <si>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</si>
  <si>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</si>
  <si>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ส่วนเกินทุน</t>
  </si>
  <si>
    <t>กำไร (ขาดทุน) สะสม</t>
  </si>
  <si>
    <t xml:space="preserve">   จัดสรรแล้ว </t>
  </si>
  <si>
    <t xml:space="preserve">   ยังไม่ได้จัดสรร (ขาดทุนสะสม)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</si>
  <si>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</si>
  <si>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</si>
  <si>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</si>
  <si>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 xml:space="preserve">รวมส่วนของผู้ถือหุ้น </t>
  </si>
  <si>
    <t>รวมหนี้สินและส่วนของผู้ถือหุ้น</t>
  </si>
  <si>
    <t>งบกำไรขาดทุนเบ็ดเสร็จ (ไม่ได้ตรวจสอบ)</t>
  </si>
  <si>
    <t xml:space="preserve"> </t>
  </si>
  <si>
    <r>
      <t>รายได้</t>
    </r>
    <r>
      <rPr>
        <b/>
        <i/>
        <sz val="15"/>
        <color indexed="10"/>
        <rFont val="Angsana New"/>
        <family val="1"/>
      </rPr>
      <t xml:space="preserve"> </t>
    </r>
  </si>
  <si>
    <t>รายได้อื่น</t>
  </si>
  <si>
    <t>รวมรายได้</t>
  </si>
  <si>
    <t>ค่าใช้จ่าย</t>
  </si>
  <si>
    <t>ต้นทุนในการจัดจำหน่าย</t>
  </si>
  <si>
    <t>ค่าใช้จ่ายในการบริหาร</t>
  </si>
  <si>
    <t>ต้นทุนทางการเงิน</t>
  </si>
  <si>
    <t>รวมค่าใช้จ่าย</t>
  </si>
  <si>
    <t>กำไรขาดทุนเบ็ดเสร็จอื่น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</si>
  <si>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</si>
  <si>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</si>
  <si>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</si>
  <si>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</si>
  <si>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</si>
  <si>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</si>
  <si>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งบแสดงการเปลี่ยนแปลงส่วนของผู้ถือหุ้น (ไม่ได้ตรวจสอบ)</t>
  </si>
  <si>
    <t xml:space="preserve">งบการเงินรวม </t>
  </si>
  <si>
    <t>ส่วนต่างจาก</t>
  </si>
  <si>
    <t>การเปลี่ยนแปลง</t>
  </si>
  <si>
    <t>ส่วนแบ่งกำไร</t>
  </si>
  <si>
    <t>ส่วนของ</t>
  </si>
  <si>
    <t>การรวมธุรกิจ</t>
  </si>
  <si>
    <t>จากการ</t>
  </si>
  <si>
    <t>สัดส่วน</t>
  </si>
  <si>
    <t>(ขาดทุน)</t>
  </si>
  <si>
    <t>รวมองค์ประกอบ</t>
  </si>
  <si>
    <t>รวมส่วนของ</t>
  </si>
  <si>
    <t>ส่วนได้เสีย</t>
  </si>
  <si>
    <t>ที่ออกและ</t>
  </si>
  <si>
    <t>ส่วนเกิน</t>
  </si>
  <si>
    <t>ภายใต้การ</t>
  </si>
  <si>
    <t>ทุนสำรองตาม</t>
  </si>
  <si>
    <t>ยังไม่ได้</t>
  </si>
  <si>
    <t>การแปลงค่า</t>
  </si>
  <si>
    <t>ตีราคา</t>
  </si>
  <si>
    <t>การถือหุ้น</t>
  </si>
  <si>
    <t>เบ็ดเสร็จอื่นใน</t>
  </si>
  <si>
    <t>อื่นของส่วนของ</t>
  </si>
  <si>
    <t>ผู้ถือหุ้น</t>
  </si>
  <si>
    <t>ที่ไม่มีอำนาจ</t>
  </si>
  <si>
    <t>ชำระแล้ว</t>
  </si>
  <si>
    <t>มูลค่าหุ้น</t>
  </si>
  <si>
    <t>ควบคุมเดียวกัน</t>
  </si>
  <si>
    <t>กฎหมาย</t>
  </si>
  <si>
    <t>จัดสรร</t>
  </si>
  <si>
    <t>งบการเงิน</t>
  </si>
  <si>
    <t>ในบริษัทย่อย</t>
  </si>
  <si>
    <t>บริษัทร่วม</t>
  </si>
  <si>
    <t>ของบริษัทใหญ่</t>
  </si>
  <si>
    <t>ควบคุม</t>
  </si>
  <si>
    <t>กำไรขาดทุนเบ็ดเสร็จสำหรับงวด</t>
  </si>
  <si>
    <t xml:space="preserve">     กำไรขาดทุนเบ็ดเสร็จอื่น</t>
  </si>
  <si>
    <t>รายการกับผู้ถือหุ้นที่บันทึกโดยตรงเข้าส่วนของผู้ถือหุ้น</t>
  </si>
  <si>
    <t>รวมรายการกับผู้เป็นเจ้าของที่บันทึกโดยตรงเข้าส่วนของผู้ถือหุ้น</t>
  </si>
  <si>
    <t>องค์ประกอบอื่น</t>
  </si>
  <si>
    <t>ของส่วนของผู้ถือหุ้น</t>
  </si>
  <si>
    <t>ส่วนต่าง</t>
  </si>
  <si>
    <t>จากการรวมธุรกิจภายใต้</t>
  </si>
  <si>
    <t>ส่วนเกินทุนจากการ</t>
  </si>
  <si>
    <t>การควบคุมเดียวกัน</t>
  </si>
  <si>
    <t>ตีราคาสินทรัพย์</t>
  </si>
  <si>
    <t>งบกระแสเงินสด (ไม่ได้ตรวจสอบ)</t>
  </si>
  <si>
    <t>กระแสเงินสดจากกิจกรรมดำเนินงาน</t>
  </si>
  <si>
    <t>ค่าเสื่อมราคาและค่าตัดจำหน่าย</t>
  </si>
  <si>
    <t>ค่าตัดจำหน่ายต้นทุนการพัฒนาสวนยาง</t>
  </si>
  <si>
    <t>ประมาณการหนี้สินผลประโยชน์พนักงาน</t>
  </si>
  <si>
    <t>เงินปันผลรับ</t>
  </si>
  <si>
    <t>ดอกเบี้ยรับ</t>
  </si>
  <si>
    <t>การเปลี่ยนแปลงในสินทรัพย์และหนี้สินดำเนินงาน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</si>
  <si>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</si>
  <si>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</si>
  <si>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</si>
  <si>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เงินสดรับจากการขายที่ดิน อาคาร และอุปกรณ์</t>
  </si>
  <si>
    <t>ต้นทุนการพัฒนาสวนยางเพิ่มขึ้น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</si>
  <si>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</si>
  <si>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</si>
  <si>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เงินเบิกเกินบัญชีธนาคารและเงินกู้ยืมระยะสั้นจาก</t>
  </si>
  <si>
    <t>เงินสดรับจากเงินกู้ยืมระยะสั้นจากกิจการที่เกี่ยวข้องกัน</t>
  </si>
  <si>
    <t>เงินสดจ่ายเพื่อชำระคืนเงินกู้ยืมระยะยาว</t>
  </si>
  <si>
    <t>ดอกเบี้ยจ่าย</t>
  </si>
  <si>
    <t>เงินสดจ่ายต้นทุนทางการเงินอื่น</t>
  </si>
  <si>
    <t>เงินสดและรายการเทียบเท่าเงินสดเพิ่มขึ้น (ลดลง) สุทธิก่อนผลกระทบ</t>
  </si>
  <si>
    <t xml:space="preserve">   ของอัตราแลกเปลี่ยน</t>
  </si>
  <si>
    <t>ผลกระทบของอัตราแลกเปลี่ยนที่มีต่อเงินสดและรายการเทียบเท่าเงินสด</t>
  </si>
  <si>
    <t>เงินสดและรายการเทียบเท่าเงินสดเพิ่มขึ้น (ลดลง) สุทธิ</t>
  </si>
  <si>
    <t>ลูกหนี้อื่น</t>
  </si>
  <si>
    <t>เจ้าหนี้อื่น</t>
  </si>
  <si>
    <t>สินทรัพย์ไม่มีตัวตนอื่น</t>
  </si>
  <si>
    <t>(ขาดทุนสะสม)</t>
  </si>
  <si>
    <t xml:space="preserve">     เงินปันผลจ่ายในบริษัทย่อย</t>
  </si>
  <si>
    <t>2562</t>
  </si>
  <si>
    <t>ยอดคงเหลือ ณ วันที่ 1 มกราคม 2562</t>
  </si>
  <si>
    <t>ค่าความนิยม</t>
  </si>
  <si>
    <t>เงินให้กู้ยืมระยะสั้นแก่กิจการอื่น</t>
  </si>
  <si>
    <t>รายการที่จะไม่ถูกจัดประเภทใหม่ไว้ในกำไรหรือขาดทุนภายหลัง</t>
  </si>
  <si>
    <t>รวมรายการที่จะไม่ถูกจัดประเภทใหม่ไว้ในกำไรหรือขาดทุนในภายหลัง</t>
  </si>
  <si>
    <t>เงินฝากธนาคารที่มีภาระค้ำประกันเพิ่มขึ้น</t>
  </si>
  <si>
    <t>รวมรายการที่อาจถูกจัดประเภทใหม่ไว้ในกำไรหรือขาดทุนในภายหลัง</t>
  </si>
  <si>
    <t>กำไร (ขาดทุน) เบ็ดเสร็จรวมสำหรับงวด</t>
  </si>
  <si>
    <t>การแบ่งปันกำไร (ขาดทุน)</t>
  </si>
  <si>
    <t>กำไร (ขาดทุน) สำหรับงวด</t>
  </si>
  <si>
    <t>การแบ่งปันกำไร (ขาดทุน) เบ็ดเสร็จรวม</t>
  </si>
  <si>
    <t>ภาษีเงินได้ของรายการที่จะไม่ถูกจัดประเภทใหม่ไว้ในกำไรหรือขาดทุนในภายหลัง</t>
  </si>
  <si>
    <t>3, 8</t>
  </si>
  <si>
    <t>(กำไร) ขาดทุนจากอัตราแลกเปลี่ยนที่ยังไม่เกิดขึ้น</t>
  </si>
  <si>
    <t>30 มิถุนายน</t>
  </si>
  <si>
    <t>สำหรับงวดหกเดือนสิ้นสุดวันที่</t>
  </si>
  <si>
    <t>ยอดคงเหลือ ณ วันที่ 30 มิถุนายน 2561</t>
  </si>
  <si>
    <t>สำหรับงวดหกเดือนสิ้นสุดวันที่ 30 มิถุนายน 2561</t>
  </si>
  <si>
    <t>ยอดคงเหลือ ณ วันที่ 30 มิถุนายน 2562</t>
  </si>
  <si>
    <t>โอนไปสำรองตามกฎหมาย</t>
  </si>
  <si>
    <t xml:space="preserve">     เงินปันผลให้ผู้ถือหุ้นของบริษัท</t>
  </si>
  <si>
    <t xml:space="preserve">     การเปลี่ยนแปลงในส่วนได้เสียในบริษัทย่อย</t>
  </si>
  <si>
    <t xml:space="preserve">     การได้มาซึ่งส่วนได้เสียที่ไม่มีอำนาจควบคุม</t>
  </si>
  <si>
    <t xml:space="preserve">        โดยอำนาจควบคุมไม่เปลี่ยนแปลง</t>
  </si>
  <si>
    <t xml:space="preserve">     รวมการเปลี่ยนแปลงในส่วนได้เสียในบริษัทย่อย</t>
  </si>
  <si>
    <t>ขาดทุนจากการตัดจำหน่ายต้นทุนการพัฒนาสวนยาง</t>
  </si>
  <si>
    <t>เงินสดจ่ายเพิ่มทุนในบริษัทย่อย</t>
  </si>
  <si>
    <t>เงินสดจ่ายเพื่อชำระคืนเงินกู้ยืมระยะสั้นจากกิจการที่เกี่ยวข้องกัน</t>
  </si>
  <si>
    <t>เงินปันผลจ่ายให้ผู้ถือหุ้นของบริษัท</t>
  </si>
  <si>
    <t>เงินปันผลจ่ายของบริษัทย่อยแก่ส่วนได้เสียที่ไม่มีอำนาจควบคุม</t>
  </si>
  <si>
    <t>เงินสดรับจากการเปลี่ยนแปลงส่วนได้เสียที่ไม่มีอำนาจควบคุม</t>
  </si>
  <si>
    <t xml:space="preserve">   โดยอำนาจควบคุมไม่เปลี่ยนแปลง</t>
  </si>
  <si>
    <t>สำหรับงวดหกเดือนสิ้นสุดวันที่ 30 มิถุนายน 2562</t>
  </si>
  <si>
    <t>สำหรับงวดสามเดือนสิ้นสุดวันที่</t>
  </si>
  <si>
    <t xml:space="preserve">    เงินปันผลให้ผู้ถือหุ้นของบริษัท</t>
  </si>
  <si>
    <t>รายได้จากการขาย</t>
  </si>
  <si>
    <t>ต้นทุนขาย</t>
  </si>
  <si>
    <t>การดำเนินงานต่อเนื่อง</t>
  </si>
  <si>
    <t>กำไร (ขาดทุน) ก่อนภาษีเงินได้จากการดำเนินงานต่อเนื่อง</t>
  </si>
  <si>
    <t>กำไร (ขาดทุน) สำหรับงวดจากการดำเนินงานต่อเนื่อง</t>
  </si>
  <si>
    <t xml:space="preserve">     กำไรหรือขาดทุน</t>
  </si>
  <si>
    <t>โอนไปกำไร (ขาดทุน) สะสม</t>
  </si>
  <si>
    <t>รวมกำไร (ขาดทุน) เบ็ดเสร็จสำหรับงวด</t>
  </si>
  <si>
    <t xml:space="preserve">          ทุนสำรองตามกฎหมาย</t>
  </si>
  <si>
    <t>ปรับรายการที่กระทบกำไร (ขาดทุน) เป็นเงินสดรับ (จ่าย)</t>
  </si>
  <si>
    <t>ประมาณการหนี้สินสำหรับผลประโยชน์พนักงาน</t>
  </si>
  <si>
    <t>เงินสดที่ผู้เช่าจ่ายเพื่อลดจำนวนหนี้สินซึ่งเกิดขึ้นจากสัญญาเช่าการเงิน</t>
  </si>
  <si>
    <t>กำไร (ขาดทุน) จากการดำเนินงานต่อเนื่อง</t>
  </si>
  <si>
    <t xml:space="preserve">ยอดคงเหลือ ณ วันที่ 1 มกราคม 2562 </t>
  </si>
  <si>
    <t>เงินสดและรายการเทียบเท่าเงินสด ณ 1 มกราคม</t>
  </si>
  <si>
    <t>เงินสดและรายการเทียบเท่าเงินสด ณ 30 มิถุนายน</t>
  </si>
  <si>
    <t>ส่วนแบ่งกำไร (ขาดทุน) จากเงินลงทุนในบริษัทร่วม</t>
  </si>
  <si>
    <t xml:space="preserve">    การจัดสรรส่วนทุนให้ผู้ถือหุ้น</t>
  </si>
  <si>
    <t xml:space="preserve">    รวมรายการกับผู้ถือหุ้นที่บันทึกโดยตรงเข้าส่วนของผู้ถือหุ้น</t>
  </si>
  <si>
    <t>เจ้าหนี้การค้าและเจ้าหนี้อื่น</t>
  </si>
  <si>
    <t>บริษัท ไทยรับเบอร์ลาเท็คซ์กรุ๊ป จำกัด (มหาชน) และบริษัทย่อย</t>
  </si>
  <si>
    <t xml:space="preserve">   ส่วนเกินมูลค่าหุ้นสามัญ</t>
  </si>
  <si>
    <t>ส่วนเกินมูลค่าหุ้น</t>
  </si>
  <si>
    <t>ขาดทุนเบ็ดเสร็จอื่นสำหรับงวด - สุทธิจากภาษี</t>
  </si>
  <si>
    <t>ส่วนแบ่งขาดทุนจากเงินลงทุนในบริษัทร่วม</t>
  </si>
  <si>
    <t>ส่วนแบ่งขาดทุนเบ็ดเสร็จอื่นในบริษัทร่วม</t>
  </si>
  <si>
    <t>ขาดทุนจากการวัดมูลค่าใหม่ของผลประโยชน์พนักงานที่กำหนดไว้</t>
  </si>
  <si>
    <t>กระแสเงินสดสุทธิได้มาจากกิจกรรมดำเนินงาน</t>
  </si>
  <si>
    <t>ภาษีเงินได้จ่ายออก</t>
  </si>
  <si>
    <t xml:space="preserve">   สถาบันการเงินลดลง</t>
  </si>
  <si>
    <t>กระแสเงินสดสุทธิใช้ไปในกิจกรรมจัดหาเงิน</t>
  </si>
  <si>
    <t>กลับรายการหนี้สูญและหนี้สงสัยจะสูญ</t>
  </si>
  <si>
    <t>ขาดทุนจากการปรับลดมูลค่าสินค้า</t>
  </si>
  <si>
    <t>กำไรจากการจำหน่ายที่ดิน อาคารและอุปกรณ์</t>
  </si>
  <si>
    <t>ขาดทุนจากการตัดจำหน่ายที่ดิน อาคารและอุปกรณ์</t>
  </si>
  <si>
    <t>ส่วนแบ่งขาดทุนจากเงินลงทุนในบริษัทร่วม (สุทธิจากภาษี)</t>
  </si>
  <si>
    <t>เงินสดรับชำระคืนจากเงินให้กู้ยืมแก่บุคคลอื่นหรือกิจการที่เกี่ยวข้องกัน</t>
  </si>
  <si>
    <t>(เดิมชื่อ “บริษัท ไทยรับเบอร์ลาเท็คซ์คอร์ปอร์เรชั่น (ประเทศไทย) จำกัด (มหาชน)”)</t>
  </si>
  <si>
    <r>
      <t xml:space="preserve">กำไร (ขาดทุน) ต่อหุ้น </t>
    </r>
    <r>
      <rPr>
        <b/>
        <i/>
        <sz val="15"/>
        <rFont val="Angsana New"/>
        <family val="1"/>
      </rPr>
      <t>(บาท)</t>
    </r>
  </si>
  <si>
    <t>ยอดคงเหลือ ณ วันที่ 1 มกราคม 2561</t>
  </si>
  <si>
    <t>โอนไปกำไรสะสม</t>
  </si>
  <si>
    <t>กำไรสะสม</t>
  </si>
  <si>
    <t>หนี้สินไม่หมุนเวียน</t>
  </si>
  <si>
    <t>(ค่าใช้จ่าย) รายได้ภาษีเงินได้</t>
  </si>
  <si>
    <t>ค่าใช้จ่าย (รายได้) ภาษีเงินได้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</si>
</sst>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;\(#,##0\)"/>
    <numFmt numFmtId="166" formatCode="#,##0.00;\(#,##0.00\);\-\ \ "/>
    <numFmt numFmtId="167" formatCode="#,##0;\(#,##0\);\-\ \ "/>
  </numFmts>
  <fonts count="18" x14ac:knownFonts="1">
    <font>
      <sz val="11"/>
      <color theme="1"/>
      <name val="Calibri"/>
      <family val="2"/>
      <scheme val="minor"/>
    </font>
    <font>
      <sz val="15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sz val="16"/>
      <name val="Angsana New"/>
      <family val="1"/>
    </font>
    <font>
      <i/>
      <sz val="15"/>
      <name val="Angsana New"/>
      <family val="1"/>
    </font>
    <font>
      <i/>
      <sz val="14"/>
      <name val="Angsana New"/>
      <family val="1"/>
    </font>
    <font>
      <sz val="14"/>
      <name val="Angsana New"/>
      <family val="1"/>
    </font>
    <font>
      <b/>
      <sz val="14"/>
      <name val="Angsana New"/>
      <family val="1"/>
    </font>
    <font>
      <b/>
      <i/>
      <sz val="16"/>
      <name val="Angsana New"/>
      <family val="1"/>
    </font>
    <font>
      <b/>
      <i/>
      <sz val="14"/>
      <name val="Angsana New"/>
      <family val="1"/>
    </font>
    <font>
      <b/>
      <sz val="15"/>
      <name val="Angsana New"/>
      <family val="1"/>
    </font>
    <font>
      <sz val="14"/>
      <name val="Cordia New"/>
      <family val="2"/>
    </font>
    <font>
      <sz val="13"/>
      <name val="Angsana New"/>
      <family val="1"/>
    </font>
    <font>
      <i/>
      <sz val="13"/>
      <name val="Angsana New"/>
      <family val="1"/>
    </font>
    <font>
      <b/>
      <i/>
      <sz val="15"/>
      <name val="Angsana New"/>
      <family val="1"/>
    </font>
    <font>
      <b/>
      <i/>
      <sz val="15"/>
      <color indexed="10"/>
      <name val="Angsana New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166" fontId="12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7" fillId="0" borderId="0"/>
  </cellStyleXfs>
  <cellXfs count="187">
    <xf numFmtId="0" fontId="0" fillId="0" borderId="0" xfId="0"/>
    <xf numFmtId="165" fontId="2" fillId="0" borderId="0" xfId="2" applyNumberFormat="1" applyFont="1" applyFill="1" applyAlignment="1">
      <alignment horizontal="left" vertical="center"/>
    </xf>
    <xf numFmtId="165" fontId="3" fillId="0" borderId="0" xfId="2" applyNumberFormat="1" applyFont="1" applyFill="1" applyAlignment="1">
      <alignment horizontal="center" vertical="center"/>
    </xf>
    <xf numFmtId="165" fontId="4" fillId="0" borderId="0" xfId="2" applyNumberFormat="1" applyFont="1" applyFill="1" applyAlignment="1">
      <alignment horizontal="left" vertical="center"/>
    </xf>
    <xf numFmtId="41" fontId="4" fillId="0" borderId="0" xfId="2" applyNumberFormat="1" applyFont="1" applyFill="1" applyAlignment="1">
      <alignment horizontal="right" vertical="center"/>
    </xf>
    <xf numFmtId="41" fontId="4" fillId="0" borderId="0" xfId="2" applyNumberFormat="1" applyFont="1" applyFill="1" applyBorder="1" applyAlignment="1">
      <alignment horizontal="right" vertical="center"/>
    </xf>
    <xf numFmtId="0" fontId="4" fillId="0" borderId="0" xfId="2" applyFont="1" applyFill="1" applyAlignment="1">
      <alignment vertical="center"/>
    </xf>
    <xf numFmtId="165" fontId="1" fillId="0" borderId="0" xfId="2" applyNumberFormat="1" applyFont="1" applyFill="1" applyBorder="1" applyAlignment="1">
      <alignment horizontal="left" vertical="center"/>
    </xf>
    <xf numFmtId="165" fontId="5" fillId="0" borderId="0" xfId="2" applyNumberFormat="1" applyFont="1" applyFill="1" applyBorder="1" applyAlignment="1">
      <alignment horizontal="center" vertical="center"/>
    </xf>
    <xf numFmtId="41" fontId="1" fillId="0" borderId="0" xfId="2" applyNumberFormat="1" applyFont="1" applyFill="1" applyBorder="1" applyAlignment="1">
      <alignment horizontal="right" vertical="center"/>
    </xf>
    <xf numFmtId="0" fontId="1" fillId="0" borderId="0" xfId="2" applyFont="1" applyFill="1" applyBorder="1" applyAlignment="1">
      <alignment vertical="center"/>
    </xf>
    <xf numFmtId="165" fontId="1" fillId="0" borderId="0" xfId="2" applyNumberFormat="1" applyFont="1" applyFill="1" applyAlignment="1">
      <alignment horizontal="left" vertical="center"/>
    </xf>
    <xf numFmtId="165" fontId="6" fillId="0" borderId="0" xfId="2" applyNumberFormat="1" applyFont="1" applyFill="1" applyAlignment="1">
      <alignment horizontal="center" vertical="center"/>
    </xf>
    <xf numFmtId="165" fontId="7" fillId="0" borderId="0" xfId="2" applyNumberFormat="1" applyFont="1" applyFill="1" applyAlignment="1">
      <alignment horizontal="left" vertical="center"/>
    </xf>
    <xf numFmtId="0" fontId="1" fillId="0" borderId="0" xfId="2" applyFont="1" applyFill="1" applyAlignment="1">
      <alignment vertical="center"/>
    </xf>
    <xf numFmtId="165" fontId="2" fillId="0" borderId="0" xfId="2" applyNumberFormat="1" applyFont="1" applyFill="1" applyBorder="1" applyAlignment="1" applyProtection="1">
      <alignment horizontal="left" vertical="center"/>
      <protection locked="0"/>
    </xf>
    <xf numFmtId="41" fontId="7" fillId="0" borderId="0" xfId="2" applyNumberFormat="1" applyFont="1" applyFill="1" applyAlignment="1">
      <alignment horizontal="center" vertical="center"/>
    </xf>
    <xf numFmtId="41" fontId="7" fillId="0" borderId="0" xfId="2" applyNumberFormat="1" applyFont="1" applyFill="1" applyBorder="1" applyAlignment="1">
      <alignment horizontal="center" vertical="center"/>
    </xf>
    <xf numFmtId="165" fontId="6" fillId="0" borderId="0" xfId="2" applyNumberFormat="1" applyFont="1" applyFill="1" applyBorder="1" applyAlignment="1">
      <alignment horizontal="center" vertical="center"/>
    </xf>
    <xf numFmtId="49" fontId="7" fillId="0" borderId="0" xfId="2" quotePrefix="1" applyNumberFormat="1" applyFont="1" applyFill="1" applyAlignment="1">
      <alignment horizontal="center" vertical="center"/>
    </xf>
    <xf numFmtId="49" fontId="7" fillId="0" borderId="0" xfId="2" applyNumberFormat="1" applyFont="1" applyFill="1" applyAlignment="1">
      <alignment horizontal="center" vertical="center"/>
    </xf>
    <xf numFmtId="49" fontId="7" fillId="0" borderId="0" xfId="2" quotePrefix="1" applyNumberFormat="1" applyFont="1" applyFill="1" applyBorder="1" applyAlignment="1">
      <alignment horizontal="center" vertical="center"/>
    </xf>
    <xf numFmtId="0" fontId="6" fillId="0" borderId="0" xfId="2" applyFont="1" applyFill="1" applyAlignment="1">
      <alignment vertical="center"/>
    </xf>
    <xf numFmtId="165" fontId="9" fillId="0" borderId="0" xfId="2" applyNumberFormat="1" applyFont="1" applyFill="1" applyBorder="1" applyAlignment="1" applyProtection="1">
      <alignment horizontal="left" vertical="center"/>
      <protection locked="0"/>
    </xf>
    <xf numFmtId="165" fontId="5" fillId="0" borderId="0" xfId="2" applyNumberFormat="1" applyFont="1" applyFill="1" applyBorder="1" applyAlignment="1" applyProtection="1">
      <alignment horizontal="center" vertical="center"/>
      <protection locked="0"/>
    </xf>
    <xf numFmtId="165" fontId="1" fillId="0" borderId="0" xfId="2" applyNumberFormat="1" applyFont="1" applyFill="1" applyBorder="1" applyAlignment="1" applyProtection="1">
      <alignment horizontal="left" vertical="center"/>
      <protection locked="0"/>
    </xf>
    <xf numFmtId="41" fontId="1" fillId="0" borderId="0" xfId="3" applyNumberFormat="1" applyFont="1" applyFill="1" applyBorder="1" applyAlignment="1" applyProtection="1">
      <alignment horizontal="right" vertical="center"/>
      <protection locked="0"/>
    </xf>
    <xf numFmtId="0" fontId="1" fillId="0" borderId="0" xfId="2" applyFont="1" applyFill="1" applyBorder="1" applyAlignment="1" applyProtection="1">
      <alignment vertical="center"/>
      <protection locked="0"/>
    </xf>
    <xf numFmtId="165" fontId="7" fillId="0" borderId="0" xfId="2" applyNumberFormat="1" applyFont="1" applyFill="1" applyBorder="1" applyAlignment="1" applyProtection="1">
      <alignment horizontal="left" vertical="center"/>
      <protection locked="0"/>
    </xf>
    <xf numFmtId="165" fontId="6" fillId="0" borderId="0" xfId="2" applyNumberFormat="1" applyFont="1" applyFill="1" applyBorder="1" applyAlignment="1" applyProtection="1">
      <alignment horizontal="center" vertical="center"/>
      <protection locked="0"/>
    </xf>
    <xf numFmtId="41" fontId="7" fillId="0" borderId="0" xfId="3" applyNumberFormat="1" applyFont="1" applyFill="1" applyAlignment="1">
      <alignment horizontal="right" vertical="center"/>
    </xf>
    <xf numFmtId="41" fontId="7" fillId="0" borderId="0" xfId="3" applyNumberFormat="1" applyFont="1" applyFill="1" applyBorder="1" applyAlignment="1">
      <alignment horizontal="right" vertical="center"/>
    </xf>
    <xf numFmtId="165" fontId="8" fillId="0" borderId="0" xfId="2" applyNumberFormat="1" applyFont="1" applyFill="1" applyBorder="1" applyAlignment="1" applyProtection="1">
      <alignment horizontal="left" vertical="center"/>
      <protection locked="0"/>
    </xf>
    <xf numFmtId="165" fontId="10" fillId="0" borderId="0" xfId="2" applyNumberFormat="1" applyFont="1" applyFill="1" applyBorder="1" applyAlignment="1" applyProtection="1">
      <alignment horizontal="center" vertical="center"/>
      <protection locked="0"/>
    </xf>
    <xf numFmtId="41" fontId="8" fillId="0" borderId="1" xfId="3" applyNumberFormat="1" applyFont="1" applyFill="1" applyBorder="1" applyAlignment="1" applyProtection="1">
      <alignment horizontal="right" vertical="center"/>
      <protection locked="0"/>
    </xf>
    <xf numFmtId="41" fontId="8" fillId="0" borderId="0" xfId="3" applyNumberFormat="1" applyFont="1" applyFill="1" applyBorder="1" applyAlignment="1" applyProtection="1">
      <alignment horizontal="right" vertical="center"/>
      <protection locked="0"/>
    </xf>
    <xf numFmtId="0" fontId="11" fillId="0" borderId="0" xfId="2" applyFont="1" applyFill="1" applyBorder="1" applyAlignment="1" applyProtection="1">
      <alignment vertical="center"/>
      <protection locked="0"/>
    </xf>
    <xf numFmtId="41" fontId="7" fillId="0" borderId="0" xfId="3" applyNumberFormat="1" applyFont="1" applyFill="1" applyBorder="1" applyAlignment="1" applyProtection="1">
      <alignment horizontal="right" vertical="center"/>
      <protection locked="0"/>
    </xf>
    <xf numFmtId="165" fontId="10" fillId="0" borderId="0" xfId="2" applyNumberFormat="1" applyFont="1" applyFill="1" applyBorder="1" applyAlignment="1" applyProtection="1">
      <alignment horizontal="left" vertical="center"/>
      <protection locked="0"/>
    </xf>
    <xf numFmtId="41" fontId="7" fillId="0" borderId="0" xfId="3" applyNumberFormat="1" applyFont="1" applyFill="1" applyBorder="1" applyAlignment="1" applyProtection="1">
      <alignment horizontal="center" vertical="center"/>
      <protection locked="0"/>
    </xf>
    <xf numFmtId="165" fontId="7" fillId="0" borderId="0" xfId="2" applyNumberFormat="1" applyFont="1" applyFill="1" applyAlignment="1" applyProtection="1">
      <alignment horizontal="left" vertical="center"/>
      <protection locked="0"/>
    </xf>
    <xf numFmtId="0" fontId="7" fillId="0" borderId="0" xfId="2" applyFont="1" applyFill="1" applyBorder="1" applyAlignment="1" applyProtection="1">
      <alignment vertical="center"/>
      <protection locked="0"/>
    </xf>
    <xf numFmtId="0" fontId="7" fillId="0" borderId="0" xfId="2" applyFont="1" applyFill="1" applyBorder="1" applyAlignment="1" applyProtection="1">
      <alignment vertical="center" wrapText="1"/>
      <protection locked="0"/>
    </xf>
    <xf numFmtId="41" fontId="8" fillId="0" borderId="2" xfId="3" applyNumberFormat="1" applyFont="1" applyFill="1" applyBorder="1" applyAlignment="1" applyProtection="1">
      <alignment horizontal="right" vertical="center"/>
      <protection locked="0"/>
    </xf>
    <xf numFmtId="165" fontId="11" fillId="0" borderId="0" xfId="2" applyNumberFormat="1" applyFont="1" applyFill="1" applyBorder="1" applyAlignment="1" applyProtection="1">
      <alignment horizontal="left" vertical="center"/>
      <protection locked="0"/>
    </xf>
    <xf numFmtId="41" fontId="8" fillId="0" borderId="3" xfId="3" applyNumberFormat="1" applyFont="1" applyFill="1" applyBorder="1" applyAlignment="1" applyProtection="1">
      <alignment horizontal="right" vertical="center"/>
      <protection locked="0"/>
    </xf>
    <xf numFmtId="41" fontId="7" fillId="0" borderId="2" xfId="3" applyNumberFormat="1" applyFont="1" applyFill="1" applyBorder="1" applyAlignment="1" applyProtection="1">
      <alignment horizontal="right" vertical="center"/>
      <protection locked="0"/>
    </xf>
    <xf numFmtId="41" fontId="7" fillId="0" borderId="0" xfId="3" applyNumberFormat="1" applyFont="1" applyFill="1" applyBorder="1" applyAlignment="1" applyProtection="1">
      <alignment vertical="center"/>
      <protection locked="0"/>
    </xf>
    <xf numFmtId="41" fontId="7" fillId="0" borderId="0" xfId="2" applyNumberFormat="1" applyFont="1" applyFill="1" applyBorder="1" applyAlignment="1" applyProtection="1">
      <alignment vertical="center"/>
      <protection locked="0"/>
    </xf>
    <xf numFmtId="165" fontId="8" fillId="0" borderId="0" xfId="2" applyNumberFormat="1" applyFont="1" applyFill="1" applyBorder="1" applyAlignment="1" applyProtection="1">
      <alignment vertical="center"/>
      <protection locked="0"/>
    </xf>
    <xf numFmtId="41" fontId="8" fillId="0" borderId="4" xfId="3" applyNumberFormat="1" applyFont="1" applyFill="1" applyBorder="1" applyAlignment="1" applyProtection="1">
      <alignment horizontal="right" vertical="center"/>
      <protection locked="0"/>
    </xf>
    <xf numFmtId="41" fontId="7" fillId="0" borderId="3" xfId="3" applyNumberFormat="1" applyFont="1" applyFill="1" applyBorder="1" applyAlignment="1" applyProtection="1">
      <alignment horizontal="right" vertical="center"/>
      <protection locked="0"/>
    </xf>
    <xf numFmtId="165" fontId="13" fillId="0" borderId="0" xfId="2" applyNumberFormat="1" applyFont="1" applyFill="1" applyAlignment="1">
      <alignment horizontal="left" vertical="center"/>
    </xf>
    <xf numFmtId="41" fontId="13" fillId="0" borderId="0" xfId="2" applyNumberFormat="1" applyFont="1" applyFill="1" applyAlignment="1">
      <alignment horizontal="right" vertical="center"/>
    </xf>
    <xf numFmtId="41" fontId="13" fillId="0" borderId="0" xfId="2" applyNumberFormat="1" applyFont="1" applyFill="1" applyBorder="1" applyAlignment="1">
      <alignment horizontal="right" vertical="center"/>
    </xf>
    <xf numFmtId="0" fontId="13" fillId="0" borderId="0" xfId="2" applyFont="1" applyFill="1" applyAlignment="1">
      <alignment vertical="center"/>
    </xf>
    <xf numFmtId="165" fontId="14" fillId="0" borderId="0" xfId="2" applyNumberFormat="1" applyFont="1" applyFill="1" applyAlignment="1">
      <alignment horizontal="center" vertical="center"/>
    </xf>
    <xf numFmtId="165" fontId="2" fillId="0" borderId="0" xfId="4" applyNumberFormat="1" applyFont="1" applyFill="1" applyAlignment="1">
      <alignment horizontal="left" vertical="center"/>
    </xf>
    <xf numFmtId="165" fontId="3" fillId="0" borderId="0" xfId="4" applyNumberFormat="1" applyFont="1" applyFill="1" applyAlignment="1">
      <alignment horizontal="center" vertical="center"/>
    </xf>
    <xf numFmtId="165" fontId="4" fillId="0" borderId="0" xfId="4" applyNumberFormat="1" applyFont="1" applyFill="1" applyAlignment="1">
      <alignment horizontal="left" vertical="center"/>
    </xf>
    <xf numFmtId="41" fontId="4" fillId="0" borderId="0" xfId="4" applyNumberFormat="1" applyFont="1" applyFill="1" applyAlignment="1">
      <alignment horizontal="right" vertical="center"/>
    </xf>
    <xf numFmtId="41" fontId="4" fillId="0" borderId="0" xfId="4" applyNumberFormat="1" applyFont="1" applyFill="1" applyBorder="1" applyAlignment="1">
      <alignment horizontal="right" vertical="center"/>
    </xf>
    <xf numFmtId="0" fontId="4" fillId="0" borderId="0" xfId="4" applyFont="1" applyFill="1" applyAlignment="1">
      <alignment vertical="center"/>
    </xf>
    <xf numFmtId="165" fontId="1" fillId="0" borderId="0" xfId="4" applyNumberFormat="1" applyFont="1" applyFill="1" applyBorder="1" applyAlignment="1">
      <alignment horizontal="left" vertical="center"/>
    </xf>
    <xf numFmtId="165" fontId="5" fillId="0" borderId="0" xfId="4" applyNumberFormat="1" applyFont="1" applyFill="1" applyBorder="1" applyAlignment="1">
      <alignment horizontal="center" vertical="center"/>
    </xf>
    <xf numFmtId="41" fontId="1" fillId="0" borderId="0" xfId="4" applyNumberFormat="1" applyFont="1" applyFill="1" applyBorder="1" applyAlignment="1">
      <alignment horizontal="right" vertical="center"/>
    </xf>
    <xf numFmtId="0" fontId="1" fillId="0" borderId="0" xfId="4" applyFont="1" applyFill="1" applyBorder="1" applyAlignment="1">
      <alignment vertical="center"/>
    </xf>
    <xf numFmtId="165" fontId="1" fillId="0" borderId="0" xfId="4" applyNumberFormat="1" applyFont="1" applyFill="1" applyAlignment="1">
      <alignment horizontal="left" vertical="center"/>
    </xf>
    <xf numFmtId="165" fontId="5" fillId="0" borderId="0" xfId="4" applyNumberFormat="1" applyFont="1" applyFill="1" applyAlignment="1">
      <alignment horizontal="center" vertical="center"/>
    </xf>
    <xf numFmtId="41" fontId="1" fillId="0" borderId="0" xfId="4" applyNumberFormat="1" applyFont="1" applyFill="1" applyAlignment="1">
      <alignment horizontal="right" vertical="center"/>
    </xf>
    <xf numFmtId="0" fontId="1" fillId="0" borderId="0" xfId="4" applyFont="1" applyFill="1" applyAlignment="1">
      <alignment vertical="center"/>
    </xf>
    <xf numFmtId="0" fontId="15" fillId="0" borderId="0" xfId="4" applyFont="1" applyFill="1" applyAlignment="1">
      <alignment horizontal="left"/>
    </xf>
    <xf numFmtId="0" fontId="5" fillId="0" borderId="0" xfId="4" applyFont="1" applyFill="1" applyAlignment="1">
      <alignment vertical="center"/>
    </xf>
    <xf numFmtId="41" fontId="1" fillId="0" borderId="0" xfId="3" applyNumberFormat="1" applyFont="1" applyFill="1" applyAlignment="1">
      <alignment horizontal="right" vertical="center"/>
    </xf>
    <xf numFmtId="41" fontId="1" fillId="0" borderId="3" xfId="3" applyNumberFormat="1" applyFont="1" applyFill="1" applyBorder="1" applyAlignment="1">
      <alignment horizontal="right" vertical="center"/>
    </xf>
    <xf numFmtId="0" fontId="11" fillId="0" borderId="0" xfId="5" applyFont="1" applyFill="1" applyAlignment="1">
      <alignment horizontal="left"/>
    </xf>
    <xf numFmtId="41" fontId="11" fillId="0" borderId="3" xfId="3" applyNumberFormat="1" applyFont="1" applyFill="1" applyBorder="1" applyAlignment="1">
      <alignment horizontal="right" vertical="center"/>
    </xf>
    <xf numFmtId="41" fontId="11" fillId="0" borderId="0" xfId="3" applyNumberFormat="1" applyFont="1" applyFill="1" applyAlignment="1">
      <alignment horizontal="right" vertical="center"/>
    </xf>
    <xf numFmtId="0" fontId="15" fillId="0" borderId="0" xfId="6" applyFont="1" applyFill="1" applyAlignment="1">
      <alignment horizontal="left"/>
    </xf>
    <xf numFmtId="41" fontId="1" fillId="0" borderId="0" xfId="3" applyNumberFormat="1" applyFont="1" applyFill="1" applyBorder="1" applyAlignment="1">
      <alignment horizontal="right" vertical="center"/>
    </xf>
    <xf numFmtId="0" fontId="11" fillId="0" borderId="0" xfId="7" applyFont="1" applyFill="1" applyAlignment="1">
      <alignment horizontal="left"/>
    </xf>
    <xf numFmtId="0" fontId="11" fillId="0" borderId="0" xfId="4" applyFont="1" applyFill="1" applyAlignment="1">
      <alignment horizontal="left"/>
    </xf>
    <xf numFmtId="41" fontId="11" fillId="0" borderId="4" xfId="3" applyNumberFormat="1" applyFont="1" applyFill="1" applyBorder="1" applyAlignment="1">
      <alignment horizontal="right" vertical="center"/>
    </xf>
    <xf numFmtId="165" fontId="11" fillId="0" borderId="0" xfId="4" applyNumberFormat="1" applyFont="1" applyFill="1" applyAlignment="1">
      <alignment horizontal="left" vertical="center"/>
    </xf>
    <xf numFmtId="41" fontId="11" fillId="0" borderId="5" xfId="3" applyNumberFormat="1" applyFont="1" applyFill="1" applyBorder="1" applyAlignment="1">
      <alignment horizontal="right" vertical="center"/>
    </xf>
    <xf numFmtId="41" fontId="11" fillId="0" borderId="0" xfId="3" applyNumberFormat="1" applyFont="1" applyFill="1" applyBorder="1" applyAlignment="1">
      <alignment horizontal="right" vertical="center"/>
    </xf>
    <xf numFmtId="165" fontId="11" fillId="0" borderId="0" xfId="8" applyNumberFormat="1" applyFont="1" applyFill="1" applyAlignment="1">
      <alignment horizontal="left" vertical="center"/>
    </xf>
    <xf numFmtId="9" fontId="11" fillId="0" borderId="0" xfId="9" applyFont="1" applyFill="1" applyBorder="1" applyAlignment="1">
      <alignment horizontal="right" vertical="center"/>
    </xf>
    <xf numFmtId="165" fontId="15" fillId="0" borderId="0" xfId="8" applyNumberFormat="1" applyFont="1" applyFill="1" applyAlignment="1">
      <alignment horizontal="left" vertical="center"/>
    </xf>
    <xf numFmtId="165" fontId="1" fillId="0" borderId="0" xfId="8" applyNumberFormat="1" applyFont="1" applyFill="1" applyAlignment="1">
      <alignment horizontal="left" vertical="center"/>
    </xf>
    <xf numFmtId="41" fontId="1" fillId="0" borderId="0" xfId="10" applyNumberFormat="1" applyFont="1" applyFill="1" applyBorder="1" applyAlignment="1">
      <alignment horizontal="right" vertical="center"/>
    </xf>
    <xf numFmtId="41" fontId="11" fillId="0" borderId="1" xfId="10" applyNumberFormat="1" applyFont="1" applyFill="1" applyBorder="1" applyAlignment="1">
      <alignment horizontal="right" vertical="center"/>
    </xf>
    <xf numFmtId="41" fontId="11" fillId="0" borderId="0" xfId="10" applyNumberFormat="1" applyFont="1" applyFill="1" applyBorder="1" applyAlignment="1">
      <alignment horizontal="right" vertical="center"/>
    </xf>
    <xf numFmtId="41" fontId="11" fillId="0" borderId="5" xfId="10" applyNumberFormat="1" applyFont="1" applyFill="1" applyBorder="1" applyAlignment="1">
      <alignment horizontal="right" vertical="center"/>
    </xf>
    <xf numFmtId="41" fontId="11" fillId="0" borderId="0" xfId="10" applyNumberFormat="1" applyFont="1" applyFill="1" applyAlignment="1">
      <alignment horizontal="right" vertical="center"/>
    </xf>
    <xf numFmtId="41" fontId="11" fillId="0" borderId="2" xfId="3" applyNumberFormat="1" applyFont="1" applyFill="1" applyBorder="1" applyAlignment="1">
      <alignment horizontal="right" vertical="center"/>
    </xf>
    <xf numFmtId="41" fontId="1" fillId="0" borderId="0" xfId="10" applyNumberFormat="1" applyFont="1" applyFill="1" applyAlignment="1">
      <alignment horizontal="right" vertical="center"/>
    </xf>
    <xf numFmtId="41" fontId="1" fillId="0" borderId="3" xfId="10" applyNumberFormat="1" applyFont="1" applyFill="1" applyBorder="1" applyAlignment="1">
      <alignment horizontal="right" vertical="center"/>
    </xf>
    <xf numFmtId="41" fontId="11" fillId="0" borderId="2" xfId="10" applyNumberFormat="1" applyFont="1" applyFill="1" applyBorder="1" applyAlignment="1">
      <alignment horizontal="right" vertical="center"/>
    </xf>
    <xf numFmtId="164" fontId="1" fillId="0" borderId="2" xfId="3" applyNumberFormat="1" applyFont="1" applyFill="1" applyBorder="1" applyAlignment="1">
      <alignment horizontal="right" vertical="center"/>
    </xf>
    <xf numFmtId="43" fontId="1" fillId="0" borderId="0" xfId="3" applyNumberFormat="1" applyFont="1" applyFill="1" applyBorder="1" applyAlignment="1">
      <alignment horizontal="right" vertical="center"/>
    </xf>
    <xf numFmtId="43" fontId="1" fillId="0" borderId="0" xfId="4" applyNumberFormat="1" applyFont="1" applyFill="1" applyBorder="1" applyAlignment="1">
      <alignment horizontal="right" vertical="center"/>
    </xf>
    <xf numFmtId="41" fontId="4" fillId="0" borderId="0" xfId="11" applyNumberFormat="1" applyFont="1" applyFill="1" applyBorder="1" applyAlignment="1">
      <alignment horizontal="right" vertical="center"/>
    </xf>
    <xf numFmtId="41" fontId="4" fillId="0" borderId="0" xfId="3" applyNumberFormat="1" applyFont="1" applyFill="1" applyBorder="1" applyAlignment="1">
      <alignment vertical="center"/>
    </xf>
    <xf numFmtId="41" fontId="4" fillId="0" borderId="0" xfId="11" applyNumberFormat="1" applyFont="1" applyFill="1" applyBorder="1" applyAlignment="1">
      <alignment vertical="center"/>
    </xf>
    <xf numFmtId="165" fontId="4" fillId="0" borderId="0" xfId="11" applyNumberFormat="1" applyFont="1" applyFill="1" applyBorder="1" applyAlignment="1">
      <alignment vertical="center"/>
    </xf>
    <xf numFmtId="165" fontId="2" fillId="0" borderId="0" xfId="4" applyNumberFormat="1" applyFont="1" applyFill="1" applyBorder="1" applyAlignment="1">
      <alignment horizontal="left" vertical="center"/>
    </xf>
    <xf numFmtId="165" fontId="3" fillId="0" borderId="0" xfId="4" applyNumberFormat="1" applyFont="1" applyFill="1" applyBorder="1" applyAlignment="1">
      <alignment horizontal="center" vertical="center"/>
    </xf>
    <xf numFmtId="165" fontId="1" fillId="0" borderId="0" xfId="11" applyNumberFormat="1" applyFont="1" applyFill="1" applyBorder="1" applyAlignment="1">
      <alignment vertical="center"/>
    </xf>
    <xf numFmtId="165" fontId="5" fillId="0" borderId="0" xfId="11" applyNumberFormat="1" applyFont="1" applyFill="1" applyBorder="1" applyAlignment="1">
      <alignment horizontal="center" vertical="center"/>
    </xf>
    <xf numFmtId="41" fontId="11" fillId="0" borderId="0" xfId="11" applyNumberFormat="1" applyFont="1" applyFill="1" applyBorder="1" applyAlignment="1">
      <alignment horizontal="centerContinuous" vertical="center"/>
    </xf>
    <xf numFmtId="41" fontId="1" fillId="0" borderId="0" xfId="11" applyNumberFormat="1" applyFont="1" applyFill="1" applyBorder="1" applyAlignment="1">
      <alignment horizontal="center" vertical="center"/>
    </xf>
    <xf numFmtId="41" fontId="1" fillId="0" borderId="0" xfId="11" applyNumberFormat="1" applyFont="1" applyFill="1" applyBorder="1" applyAlignment="1">
      <alignment vertical="center"/>
    </xf>
    <xf numFmtId="165" fontId="1" fillId="0" borderId="0" xfId="11" applyNumberFormat="1" applyFont="1" applyFill="1" applyBorder="1" applyAlignment="1">
      <alignment horizontal="center" vertical="center"/>
    </xf>
    <xf numFmtId="0" fontId="8" fillId="0" borderId="0" xfId="4" applyFont="1" applyFill="1" applyAlignment="1">
      <alignment horizontal="left"/>
    </xf>
    <xf numFmtId="41" fontId="11" fillId="0" borderId="0" xfId="12" applyNumberFormat="1" applyFont="1" applyFill="1" applyBorder="1" applyAlignment="1">
      <alignment horizontal="right" vertical="center"/>
    </xf>
    <xf numFmtId="41" fontId="11" fillId="0" borderId="0" xfId="12" applyNumberFormat="1" applyFont="1" applyFill="1" applyBorder="1" applyAlignment="1">
      <alignment vertical="center"/>
    </xf>
    <xf numFmtId="41" fontId="11" fillId="0" borderId="0" xfId="12" applyNumberFormat="1" applyFont="1" applyFill="1" applyAlignment="1">
      <alignment horizontal="right" vertical="center"/>
    </xf>
    <xf numFmtId="165" fontId="8" fillId="0" borderId="0" xfId="11" applyNumberFormat="1" applyFont="1" applyFill="1" applyBorder="1" applyAlignment="1">
      <alignment vertical="center"/>
    </xf>
    <xf numFmtId="165" fontId="7" fillId="0" borderId="0" xfId="11" applyNumberFormat="1" applyFont="1" applyFill="1" applyBorder="1" applyAlignment="1">
      <alignment vertical="center"/>
    </xf>
    <xf numFmtId="41" fontId="1" fillId="0" borderId="0" xfId="12" applyNumberFormat="1" applyFont="1" applyFill="1" applyAlignment="1">
      <alignment horizontal="center" vertical="center"/>
    </xf>
    <xf numFmtId="41" fontId="1" fillId="0" borderId="0" xfId="12" applyNumberFormat="1" applyFont="1" applyFill="1" applyBorder="1" applyAlignment="1">
      <alignment horizontal="right" vertical="center"/>
    </xf>
    <xf numFmtId="41" fontId="1" fillId="0" borderId="0" xfId="12" applyNumberFormat="1" applyFont="1" applyFill="1" applyAlignment="1">
      <alignment horizontal="right" vertical="center"/>
    </xf>
    <xf numFmtId="41" fontId="1" fillId="0" borderId="0" xfId="12" applyNumberFormat="1" applyFont="1" applyFill="1" applyBorder="1" applyAlignment="1">
      <alignment vertical="center"/>
    </xf>
    <xf numFmtId="41" fontId="1" fillId="0" borderId="0" xfId="12" quotePrefix="1" applyNumberFormat="1" applyFont="1" applyFill="1" applyAlignment="1">
      <alignment horizontal="center" vertical="center"/>
    </xf>
    <xf numFmtId="41" fontId="11" fillId="0" borderId="1" xfId="12" applyNumberFormat="1" applyFont="1" applyFill="1" applyBorder="1" applyAlignment="1">
      <alignment horizontal="right" vertical="center"/>
    </xf>
    <xf numFmtId="41" fontId="1" fillId="0" borderId="0" xfId="12" applyNumberFormat="1" applyFont="1" applyFill="1" applyBorder="1" applyAlignment="1">
      <alignment horizontal="center" vertical="center"/>
    </xf>
    <xf numFmtId="41" fontId="11" fillId="0" borderId="5" xfId="12" applyNumberFormat="1" applyFont="1" applyFill="1" applyBorder="1" applyAlignment="1">
      <alignment horizontal="right" vertical="center"/>
    </xf>
    <xf numFmtId="41" fontId="1" fillId="0" borderId="0" xfId="11" applyNumberFormat="1" applyFont="1" applyFill="1" applyBorder="1" applyAlignment="1">
      <alignment horizontal="right" vertical="center"/>
    </xf>
    <xf numFmtId="41" fontId="1" fillId="0" borderId="0" xfId="3" applyNumberFormat="1" applyFont="1" applyFill="1" applyBorder="1" applyAlignment="1">
      <alignment vertical="center"/>
    </xf>
    <xf numFmtId="41" fontId="1" fillId="0" borderId="0" xfId="13" applyNumberFormat="1" applyFont="1" applyFill="1" applyBorder="1" applyAlignment="1">
      <alignment horizontal="right" vertical="center"/>
    </xf>
    <xf numFmtId="41" fontId="1" fillId="0" borderId="0" xfId="13" applyNumberFormat="1" applyFont="1" applyFill="1" applyBorder="1" applyAlignment="1">
      <alignment vertical="center"/>
    </xf>
    <xf numFmtId="41" fontId="1" fillId="0" borderId="0" xfId="10" applyNumberFormat="1" applyFont="1" applyFill="1" applyBorder="1" applyAlignment="1">
      <alignment vertical="center"/>
    </xf>
    <xf numFmtId="41" fontId="1" fillId="0" borderId="3" xfId="13" applyNumberFormat="1" applyFont="1" applyFill="1" applyBorder="1" applyAlignment="1">
      <alignment horizontal="right" vertical="center"/>
    </xf>
    <xf numFmtId="41" fontId="11" fillId="0" borderId="0" xfId="10" applyNumberFormat="1" applyFont="1" applyFill="1" applyBorder="1" applyAlignment="1">
      <alignment vertical="center"/>
    </xf>
    <xf numFmtId="41" fontId="11" fillId="0" borderId="1" xfId="13" applyNumberFormat="1" applyFont="1" applyFill="1" applyBorder="1" applyAlignment="1">
      <alignment horizontal="right" vertical="center"/>
    </xf>
    <xf numFmtId="41" fontId="11" fillId="0" borderId="0" xfId="13" applyNumberFormat="1" applyFont="1" applyFill="1" applyBorder="1" applyAlignment="1">
      <alignment vertical="center"/>
    </xf>
    <xf numFmtId="41" fontId="11" fillId="0" borderId="0" xfId="13" applyNumberFormat="1" applyFont="1" applyFill="1" applyBorder="1" applyAlignment="1">
      <alignment horizontal="right" vertical="center"/>
    </xf>
    <xf numFmtId="165" fontId="4" fillId="0" borderId="0" xfId="4" applyNumberFormat="1" applyFont="1" applyFill="1" applyAlignment="1">
      <alignment horizontal="center" vertical="center"/>
    </xf>
    <xf numFmtId="165" fontId="4" fillId="0" borderId="0" xfId="4" applyNumberFormat="1" applyFont="1" applyFill="1" applyBorder="1" applyAlignment="1">
      <alignment horizontal="center" vertical="center"/>
    </xf>
    <xf numFmtId="165" fontId="11" fillId="0" borderId="0" xfId="11" applyNumberFormat="1" applyFont="1" applyFill="1" applyBorder="1" applyAlignment="1">
      <alignment vertical="center"/>
    </xf>
    <xf numFmtId="165" fontId="15" fillId="0" borderId="0" xfId="14" applyNumberFormat="1" applyFont="1" applyFill="1" applyAlignment="1">
      <alignment horizontal="center" vertical="center"/>
    </xf>
    <xf numFmtId="0" fontId="5" fillId="0" borderId="0" xfId="14" applyNumberFormat="1" applyFont="1" applyFill="1" applyAlignment="1">
      <alignment horizontal="center" vertical="center"/>
    </xf>
    <xf numFmtId="0" fontId="5" fillId="0" borderId="0" xfId="14" applyFont="1" applyFill="1" applyAlignment="1">
      <alignment horizontal="center" vertical="center"/>
    </xf>
    <xf numFmtId="41" fontId="11" fillId="0" borderId="1" xfId="12" applyNumberFormat="1" applyFont="1" applyFill="1" applyBorder="1" applyAlignment="1">
      <alignment horizontal="center" vertical="center"/>
    </xf>
    <xf numFmtId="41" fontId="11" fillId="0" borderId="0" xfId="12" applyNumberFormat="1" applyFont="1" applyFill="1" applyBorder="1" applyAlignment="1">
      <alignment horizontal="center" vertical="center"/>
    </xf>
    <xf numFmtId="0" fontId="1" fillId="0" borderId="0" xfId="14" applyFont="1" applyFill="1" applyAlignment="1">
      <alignment vertical="center"/>
    </xf>
    <xf numFmtId="0" fontId="15" fillId="0" borderId="0" xfId="14" applyFont="1" applyFill="1" applyAlignment="1">
      <alignment horizontal="center" vertical="center"/>
    </xf>
    <xf numFmtId="41" fontId="4" fillId="0" borderId="0" xfId="3" applyNumberFormat="1" applyFont="1" applyFill="1" applyAlignment="1">
      <alignment horizontal="right" vertical="center"/>
    </xf>
    <xf numFmtId="0" fontId="15" fillId="0" borderId="0" xfId="4" applyFont="1" applyFill="1" applyBorder="1" applyAlignment="1">
      <alignment horizontal="left" wrapText="1"/>
    </xf>
    <xf numFmtId="41" fontId="5" fillId="0" borderId="0" xfId="3" applyNumberFormat="1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left" wrapText="1"/>
    </xf>
    <xf numFmtId="0" fontId="5" fillId="0" borderId="0" xfId="4" applyFont="1" applyFill="1" applyBorder="1" applyAlignment="1">
      <alignment horizontal="left" wrapText="1"/>
    </xf>
    <xf numFmtId="41" fontId="1" fillId="0" borderId="4" xfId="3" applyNumberFormat="1" applyFont="1" applyFill="1" applyBorder="1" applyAlignment="1">
      <alignment horizontal="right" vertical="center"/>
    </xf>
    <xf numFmtId="41" fontId="1" fillId="0" borderId="0" xfId="3" applyNumberFormat="1" applyFont="1" applyFill="1" applyAlignment="1">
      <alignment horizontal="center" vertical="center"/>
    </xf>
    <xf numFmtId="41" fontId="5" fillId="0" borderId="0" xfId="4" applyNumberFormat="1" applyFont="1" applyFill="1" applyAlignment="1">
      <alignment horizontal="center" vertical="center"/>
    </xf>
    <xf numFmtId="41" fontId="1" fillId="0" borderId="0" xfId="4" applyNumberFormat="1" applyFont="1" applyFill="1" applyAlignment="1">
      <alignment horizontal="center" vertical="center"/>
    </xf>
    <xf numFmtId="41" fontId="1" fillId="0" borderId="4" xfId="10" applyNumberFormat="1" applyFont="1" applyFill="1" applyBorder="1" applyAlignment="1">
      <alignment horizontal="right" vertical="center"/>
    </xf>
    <xf numFmtId="41" fontId="11" fillId="0" borderId="0" xfId="4" applyNumberFormat="1" applyFont="1" applyFill="1" applyAlignment="1">
      <alignment horizontal="right" vertical="center"/>
    </xf>
    <xf numFmtId="165" fontId="15" fillId="0" borderId="0" xfId="4" applyNumberFormat="1" applyFont="1" applyFill="1" applyAlignment="1">
      <alignment horizontal="left" vertical="center"/>
    </xf>
    <xf numFmtId="41" fontId="11" fillId="0" borderId="1" xfId="3" applyNumberFormat="1" applyFont="1" applyFill="1" applyBorder="1" applyAlignment="1">
      <alignment horizontal="right" vertical="center"/>
    </xf>
    <xf numFmtId="0" fontId="11" fillId="0" borderId="0" xfId="4" applyFont="1" applyFill="1" applyAlignment="1">
      <alignment vertical="center"/>
    </xf>
    <xf numFmtId="41" fontId="11" fillId="0" borderId="4" xfId="4" applyNumberFormat="1" applyFont="1" applyFill="1" applyBorder="1" applyAlignment="1">
      <alignment horizontal="right" vertical="center"/>
    </xf>
    <xf numFmtId="165" fontId="10" fillId="0" borderId="0" xfId="11" applyNumberFormat="1" applyFont="1" applyFill="1" applyBorder="1" applyAlignment="1">
      <alignment vertical="center"/>
    </xf>
    <xf numFmtId="43" fontId="11" fillId="0" borderId="0" xfId="12" applyNumberFormat="1" applyFont="1" applyFill="1" applyBorder="1" applyAlignment="1">
      <alignment horizontal="right" vertical="center"/>
    </xf>
    <xf numFmtId="41" fontId="11" fillId="0" borderId="4" xfId="10" applyNumberFormat="1" applyFont="1" applyFill="1" applyBorder="1" applyAlignment="1">
      <alignment horizontal="right" vertical="center"/>
    </xf>
    <xf numFmtId="166" fontId="1" fillId="0" borderId="2" xfId="1" applyFont="1" applyFill="1" applyBorder="1" applyAlignment="1">
      <alignment horizontal="right" vertical="center"/>
    </xf>
    <xf numFmtId="167" fontId="1" fillId="0" borderId="0" xfId="1" applyNumberFormat="1" applyFont="1" applyFill="1" applyAlignment="1">
      <alignment vertical="center"/>
    </xf>
    <xf numFmtId="41" fontId="11" fillId="0" borderId="3" xfId="12" applyNumberFormat="1" applyFont="1" applyFill="1" applyBorder="1" applyAlignment="1">
      <alignment horizontal="right" vertical="center"/>
    </xf>
    <xf numFmtId="0" fontId="1" fillId="0" borderId="0" xfId="4" applyFill="1" applyAlignment="1">
      <alignment horizontal="left"/>
    </xf>
    <xf numFmtId="41" fontId="8" fillId="0" borderId="0" xfId="2" applyNumberFormat="1" applyFont="1" applyFill="1" applyBorder="1" applyAlignment="1">
      <alignment horizontal="center" vertical="center"/>
    </xf>
    <xf numFmtId="41" fontId="11" fillId="0" borderId="0" xfId="11" applyNumberFormat="1" applyFont="1" applyFill="1" applyBorder="1" applyAlignment="1">
      <alignment horizontal="center" vertical="center"/>
    </xf>
    <xf numFmtId="41" fontId="1" fillId="0" borderId="3" xfId="11" applyNumberFormat="1" applyFont="1" applyFill="1" applyBorder="1" applyAlignment="1">
      <alignment horizontal="center" vertical="center"/>
    </xf>
    <xf numFmtId="41" fontId="5" fillId="0" borderId="0" xfId="11" applyNumberFormat="1" applyFont="1" applyFill="1" applyBorder="1" applyAlignment="1">
      <alignment horizontal="center" vertical="center"/>
    </xf>
    <xf numFmtId="0" fontId="0" fillId="0" borderId="0" xfId="0" applyFill="1"/>
    <xf numFmtId="165" fontId="9" fillId="0" borderId="0" xfId="2" applyNumberFormat="1" applyFont="1" applyFill="1" applyAlignment="1">
      <alignment horizontal="left" vertical="center"/>
    </xf>
    <xf numFmtId="41" fontId="5" fillId="0" borderId="0" xfId="11" applyNumberFormat="1" applyFont="1" applyFill="1" applyBorder="1" applyAlignment="1">
      <alignment horizontal="center" vertical="center"/>
    </xf>
    <xf numFmtId="41" fontId="6" fillId="0" borderId="0" xfId="2" applyNumberFormat="1" applyFont="1" applyFill="1" applyBorder="1" applyAlignment="1">
      <alignment horizontal="center" vertical="center"/>
    </xf>
    <xf numFmtId="41" fontId="8" fillId="0" borderId="0" xfId="2" applyNumberFormat="1" applyFont="1" applyFill="1" applyBorder="1" applyAlignment="1">
      <alignment horizontal="center" vertical="center"/>
    </xf>
    <xf numFmtId="41" fontId="5" fillId="0" borderId="0" xfId="4" applyNumberFormat="1" applyFont="1" applyFill="1" applyBorder="1" applyAlignment="1">
      <alignment horizontal="center" vertical="center"/>
    </xf>
    <xf numFmtId="41" fontId="11" fillId="0" borderId="0" xfId="4" applyNumberFormat="1" applyFont="1" applyFill="1" applyBorder="1" applyAlignment="1">
      <alignment horizontal="center" vertical="center"/>
    </xf>
    <xf numFmtId="41" fontId="1" fillId="0" borderId="0" xfId="4" applyNumberFormat="1" applyFont="1" applyFill="1" applyBorder="1" applyAlignment="1">
      <alignment horizontal="center" vertical="center"/>
    </xf>
    <xf numFmtId="41" fontId="1" fillId="0" borderId="0" xfId="4" quotePrefix="1" applyNumberFormat="1" applyFont="1" applyFill="1" applyBorder="1" applyAlignment="1">
      <alignment horizontal="center" vertical="center"/>
    </xf>
    <xf numFmtId="41" fontId="11" fillId="0" borderId="0" xfId="11" applyNumberFormat="1" applyFont="1" applyFill="1" applyBorder="1" applyAlignment="1">
      <alignment horizontal="center" vertical="center"/>
    </xf>
    <xf numFmtId="41" fontId="1" fillId="0" borderId="3" xfId="11" applyNumberFormat="1" applyFont="1" applyFill="1" applyBorder="1" applyAlignment="1">
      <alignment horizontal="center" vertical="center"/>
    </xf>
    <xf numFmtId="41" fontId="5" fillId="0" borderId="0" xfId="11" applyNumberFormat="1" applyFont="1" applyFill="1" applyBorder="1" applyAlignment="1">
      <alignment horizontal="center" vertical="center"/>
    </xf>
    <xf numFmtId="41" fontId="11" fillId="0" borderId="0" xfId="3" applyNumberFormat="1" applyFont="1" applyFill="1" applyBorder="1" applyAlignment="1">
      <alignment horizontal="center" vertical="center"/>
    </xf>
  </cellXfs>
  <cellStyles count="15">
    <cellStyle name="Comma" xfId="1" builtinId="3"/>
    <cellStyle name="Comma 18" xfId="3" xr:uid="{00000000-0005-0000-0000-000001000000}"/>
    <cellStyle name="Comma 2 2 3" xfId="10" xr:uid="{00000000-0005-0000-0000-000002000000}"/>
    <cellStyle name="Comma 3 2 3" xfId="13" xr:uid="{00000000-0005-0000-0000-000003000000}"/>
    <cellStyle name="Comma 3 5" xfId="12" xr:uid="{00000000-0005-0000-0000-000004000000}"/>
    <cellStyle name="Normal" xfId="0" builtinId="0"/>
    <cellStyle name="Normal 12" xfId="2" xr:uid="{00000000-0005-0000-0000-000006000000}"/>
    <cellStyle name="Normal 2 2 3" xfId="4" xr:uid="{00000000-0005-0000-0000-000007000000}"/>
    <cellStyle name="Normal 2 7" xfId="8" xr:uid="{00000000-0005-0000-0000-000008000000}"/>
    <cellStyle name="Normal 24" xfId="14" xr:uid="{00000000-0005-0000-0000-000009000000}"/>
    <cellStyle name="Normal 39" xfId="5" xr:uid="{00000000-0005-0000-0000-00000A000000}"/>
    <cellStyle name="Normal 40" xfId="6" xr:uid="{00000000-0005-0000-0000-00000B000000}"/>
    <cellStyle name="Normal 41" xfId="7" xr:uid="{00000000-0005-0000-0000-00000C000000}"/>
    <cellStyle name="Normal_Note-Thai_Q1-2002" xfId="11" xr:uid="{00000000-0005-0000-0000-00000D000000}"/>
    <cellStyle name="Percent 3 3" xfId="9" xr:uid="{00000000-0005-0000-0000-00000E000000}"/>
  </cellStyles>
  <dxfs count="0"/>
  <tableStyles count="0" defaultTableStyle="TableStyleMedium2" defaultPivotStyle="PivotStyleLight16"/>
  <colors>
    <mruColors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95250</xdr:colOff>
      <xdr:row>6</xdr:row>
      <xdr:rowOff>95250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2579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6</xdr:row>
      <xdr:rowOff>95250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72485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6</xdr:row>
      <xdr:rowOff>95250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72485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95250</xdr:colOff>
      <xdr:row>6</xdr:row>
      <xdr:rowOff>95250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02E597C-AEC2-4C81-80E4-F80601AA7A64}"/>
            </a:ext>
          </a:extLst>
        </xdr:cNvPr>
        <xdr:cNvSpPr txBox="1"/>
      </xdr:nvSpPr>
      <xdr:spPr>
        <a:xfrm>
          <a:off x="670560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6</xdr:row>
      <xdr:rowOff>95250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A84AD05-8EF4-482E-BC77-1B4B78894F23}"/>
            </a:ext>
          </a:extLst>
        </xdr:cNvPr>
        <xdr:cNvSpPr txBox="1"/>
      </xdr:nvSpPr>
      <xdr:spPr>
        <a:xfrm>
          <a:off x="774065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6</xdr:row>
      <xdr:rowOff>95250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E0653AE-2352-4740-AE11-FA5739DA0BD6}"/>
            </a:ext>
          </a:extLst>
        </xdr:cNvPr>
        <xdr:cNvSpPr txBox="1"/>
      </xdr:nvSpPr>
      <xdr:spPr>
        <a:xfrm>
          <a:off x="774065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sstes-NEW%20'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"/>
      <sheetName val="RSS"/>
      <sheetName val="ADS "/>
      <sheetName val="CVA "/>
      <sheetName val="CODE,NAME"/>
      <sheetName val="RATE"/>
      <sheetName val="CESSล่วงหน้า "/>
      <sheetName val="สรุปคชจ.ส่งออก"/>
      <sheetName val=" AC LTX "/>
      <sheetName val="AC SK "/>
      <sheetName val="AC RSS"/>
      <sheetName val="AC ADS "/>
      <sheetName val="สรุปประกัน"/>
      <sheetName val="INS LTX "/>
      <sheetName val="INS SK "/>
      <sheetName val="INT.RSS"/>
      <sheetName val="INS ADS"/>
      <sheetName val="ธ.LTX "/>
      <sheetName val="ธ.SK ,ADS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">
          <cell r="A1" t="str">
            <v>CODE A/R</v>
          </cell>
          <cell r="B1" t="str">
            <v>A/R NAME</v>
          </cell>
        </row>
        <row r="2">
          <cell r="A2" t="str">
            <v>E01</v>
          </cell>
          <cell r="B2" t="str">
            <v>SAFIC ALCAN</v>
          </cell>
        </row>
        <row r="3">
          <cell r="A3" t="str">
            <v>E02</v>
          </cell>
          <cell r="B3" t="str">
            <v xml:space="preserve">WEBER &amp; SCHAER </v>
          </cell>
        </row>
        <row r="4">
          <cell r="A4" t="str">
            <v>E05</v>
          </cell>
          <cell r="B4" t="str">
            <v>L.WURFBAIN &amp; CO,BV.</v>
          </cell>
        </row>
        <row r="5">
          <cell r="A5" t="str">
            <v>E08</v>
          </cell>
          <cell r="B5" t="str">
            <v>GUZMAN</v>
          </cell>
        </row>
        <row r="6">
          <cell r="A6" t="str">
            <v>K03</v>
          </cell>
          <cell r="B6" t="str">
            <v>HONG IL</v>
          </cell>
        </row>
        <row r="7">
          <cell r="A7" t="str">
            <v>K04</v>
          </cell>
          <cell r="B7" t="str">
            <v>YU WON</v>
          </cell>
        </row>
        <row r="8">
          <cell r="A8" t="str">
            <v>M09</v>
          </cell>
          <cell r="B8" t="str">
            <v>SAFIC ALCAN (MALAYSIA)</v>
          </cell>
        </row>
        <row r="9">
          <cell r="A9" t="str">
            <v>M10</v>
          </cell>
          <cell r="B9" t="str">
            <v>CARGILL</v>
          </cell>
        </row>
        <row r="10">
          <cell r="A10" t="str">
            <v>M12</v>
          </cell>
          <cell r="B10" t="str">
            <v>CHIP LAM SENG</v>
          </cell>
        </row>
        <row r="11">
          <cell r="A11" t="str">
            <v>M14</v>
          </cell>
          <cell r="B11" t="str">
            <v>NR RUBBER</v>
          </cell>
        </row>
        <row r="12">
          <cell r="A12" t="str">
            <v>NH02</v>
          </cell>
          <cell r="B12" t="str">
            <v xml:space="preserve">STA HQ </v>
          </cell>
        </row>
        <row r="13">
          <cell r="A13" t="str">
            <v>NH12</v>
          </cell>
          <cell r="B13" t="str">
            <v>SSC</v>
          </cell>
        </row>
        <row r="14">
          <cell r="A14" t="str">
            <v>NH20</v>
          </cell>
          <cell r="B14" t="str">
            <v>STA TS</v>
          </cell>
        </row>
        <row r="15">
          <cell r="A15" t="str">
            <v>T01</v>
          </cell>
          <cell r="B15" t="str">
            <v>RUBSTONE</v>
          </cell>
        </row>
        <row r="16">
          <cell r="A16" t="str">
            <v>T03</v>
          </cell>
          <cell r="B16" t="str">
            <v>YEA HUAR</v>
          </cell>
        </row>
        <row r="17">
          <cell r="A17" t="str">
            <v>T04</v>
          </cell>
          <cell r="B17" t="str">
            <v>SINTEX</v>
          </cell>
        </row>
        <row r="18">
          <cell r="A18" t="str">
            <v>T05</v>
          </cell>
          <cell r="B18" t="str">
            <v>KAUO JEI</v>
          </cell>
        </row>
        <row r="19">
          <cell r="A19" t="str">
            <v>T06</v>
          </cell>
          <cell r="B19" t="str">
            <v>SONG DAY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."/>
      <sheetName val="ADS "/>
      <sheetName val="STR"/>
      <sheetName val="ยางระหว่างทาง"/>
      <sheetName val="CESSล่วงหน้า"/>
      <sheetName val="CODE,NAME"/>
      <sheetName val="RATE"/>
      <sheetName val="COM "/>
      <sheetName val="INV.SK"/>
      <sheetName val="INV. ADS "/>
      <sheetName val="สรุปประกัน "/>
      <sheetName val="INS LTX."/>
      <sheetName val="INS SK."/>
      <sheetName val="INS.ADS "/>
      <sheetName val="สรุปคชจ.ส่งออก  "/>
      <sheetName val="AC LTX."/>
      <sheetName val="AC SK. "/>
      <sheetName val="AC ADS "/>
      <sheetName val="CODE_NAME"/>
      <sheetName val="group"/>
      <sheetName val="mcot_up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"/>
      <sheetName val="RSS"/>
      <sheetName val="ADS "/>
      <sheetName val="CVA"/>
      <sheetName val="RATE"/>
      <sheetName val="ยางระหว่างทาง"/>
      <sheetName val="COM,CLAIM"/>
      <sheetName val="CESSล่วงหน้า"/>
      <sheetName val="สรุปคชจ.ส่งออก"/>
      <sheetName val="AC LTX "/>
      <sheetName val="AC SK "/>
      <sheetName val="AC RSS"/>
      <sheetName val=" AC ADS "/>
      <sheetName val="สรุปประกัน"/>
      <sheetName val="INT.LTX "/>
      <sheetName val="INT.SK "/>
      <sheetName val="INT.RSS"/>
      <sheetName val="INT.ADS "/>
      <sheetName val="ธ.LTX "/>
      <sheetName val="ธ.SK,RSS,ADS"/>
      <sheetName val="STR"/>
      <sheetName val="อัตราค่าบรรทุก"/>
      <sheetName val="GL CB"/>
      <sheetName val="GL M"/>
      <sheetName val="HH"/>
      <sheetName val="Machine2,3'04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>
        <row r="1">
          <cell r="A1" t="str">
            <v>DATE</v>
          </cell>
          <cell r="B1" t="str">
            <v>USS</v>
          </cell>
          <cell r="C1" t="str">
            <v>UST</v>
          </cell>
        </row>
        <row r="2">
          <cell r="A2">
            <v>36951</v>
          </cell>
          <cell r="B2">
            <v>42.896099999999997</v>
          </cell>
          <cell r="C2">
            <v>42.9923</v>
          </cell>
        </row>
        <row r="3">
          <cell r="A3">
            <v>36952</v>
          </cell>
          <cell r="B3">
            <v>43.094299999999997</v>
          </cell>
          <cell r="C3">
            <v>43.189900000000002</v>
          </cell>
        </row>
        <row r="4">
          <cell r="A4">
            <v>36953</v>
          </cell>
          <cell r="B4">
            <v>43.094299999999997</v>
          </cell>
          <cell r="C4">
            <v>43.189900000000002</v>
          </cell>
        </row>
        <row r="5">
          <cell r="A5">
            <v>36954</v>
          </cell>
          <cell r="B5">
            <v>43.094299999999997</v>
          </cell>
          <cell r="C5">
            <v>43.189900000000002</v>
          </cell>
        </row>
        <row r="6">
          <cell r="A6">
            <v>36955</v>
          </cell>
          <cell r="B6">
            <v>43.326900000000002</v>
          </cell>
          <cell r="C6">
            <v>43.424799999999998</v>
          </cell>
        </row>
        <row r="7">
          <cell r="A7">
            <v>36956</v>
          </cell>
          <cell r="B7">
            <v>43.204599999999999</v>
          </cell>
          <cell r="C7">
            <v>43.302100000000003</v>
          </cell>
        </row>
        <row r="8">
          <cell r="A8">
            <v>36957</v>
          </cell>
          <cell r="B8">
            <v>43.24</v>
          </cell>
          <cell r="C8">
            <v>43.337800000000001</v>
          </cell>
        </row>
        <row r="9">
          <cell r="A9">
            <v>36958</v>
          </cell>
          <cell r="B9">
            <v>43.434199999999997</v>
          </cell>
          <cell r="C9">
            <v>43.531999999999996</v>
          </cell>
        </row>
        <row r="10">
          <cell r="A10">
            <v>36959</v>
          </cell>
          <cell r="B10">
            <v>43.288699999999999</v>
          </cell>
          <cell r="C10">
            <v>43.386000000000003</v>
          </cell>
        </row>
        <row r="11">
          <cell r="A11">
            <v>36960</v>
          </cell>
          <cell r="B11">
            <v>43.288699999999999</v>
          </cell>
          <cell r="C11">
            <v>43.386000000000003</v>
          </cell>
        </row>
        <row r="12">
          <cell r="A12">
            <v>36961</v>
          </cell>
          <cell r="B12">
            <v>43.288699999999999</v>
          </cell>
          <cell r="C12">
            <v>43.386000000000003</v>
          </cell>
        </row>
        <row r="13">
          <cell r="A13">
            <v>36962</v>
          </cell>
          <cell r="B13">
            <v>43.477800000000002</v>
          </cell>
          <cell r="C13">
            <v>43.576000000000001</v>
          </cell>
        </row>
        <row r="14">
          <cell r="A14">
            <v>36963</v>
          </cell>
          <cell r="B14">
            <v>43.519500000000001</v>
          </cell>
          <cell r="C14">
            <v>43.617600000000003</v>
          </cell>
        </row>
        <row r="15">
          <cell r="A15">
            <v>36964</v>
          </cell>
          <cell r="B15">
            <v>43.371400000000001</v>
          </cell>
          <cell r="C15">
            <v>43.468800000000002</v>
          </cell>
        </row>
        <row r="16">
          <cell r="A16">
            <v>36965</v>
          </cell>
          <cell r="B16">
            <v>43.614199999999997</v>
          </cell>
          <cell r="C16">
            <v>43.709699999999998</v>
          </cell>
        </row>
        <row r="17">
          <cell r="A17">
            <v>36966</v>
          </cell>
          <cell r="B17">
            <v>43.766800000000003</v>
          </cell>
          <cell r="C17">
            <v>43.863599999999998</v>
          </cell>
        </row>
        <row r="18">
          <cell r="A18">
            <v>36967</v>
          </cell>
          <cell r="B18">
            <v>43.766800000000003</v>
          </cell>
          <cell r="C18">
            <v>43.863599999999998</v>
          </cell>
        </row>
        <row r="19">
          <cell r="A19">
            <v>36968</v>
          </cell>
          <cell r="B19">
            <v>43.766800000000003</v>
          </cell>
          <cell r="C19">
            <v>43.863599999999998</v>
          </cell>
        </row>
        <row r="20">
          <cell r="A20">
            <v>36969</v>
          </cell>
          <cell r="B20">
            <v>43.7761</v>
          </cell>
          <cell r="C20">
            <v>43.872100000000003</v>
          </cell>
        </row>
        <row r="21">
          <cell r="A21">
            <v>36970</v>
          </cell>
          <cell r="B21">
            <v>43.741599999999998</v>
          </cell>
          <cell r="C21">
            <v>43.837299999999999</v>
          </cell>
        </row>
        <row r="22">
          <cell r="A22">
            <v>36971</v>
          </cell>
          <cell r="B22">
            <v>43.881799999999998</v>
          </cell>
          <cell r="C22">
            <v>43.979199999999999</v>
          </cell>
        </row>
        <row r="23">
          <cell r="A23">
            <v>36972</v>
          </cell>
          <cell r="B23">
            <v>44.141599999999997</v>
          </cell>
          <cell r="C23">
            <v>44.2378</v>
          </cell>
        </row>
        <row r="24">
          <cell r="A24">
            <v>36973</v>
          </cell>
          <cell r="B24">
            <v>44.035699999999999</v>
          </cell>
          <cell r="C24">
            <v>44.132599999999996</v>
          </cell>
        </row>
        <row r="25">
          <cell r="A25">
            <v>36974</v>
          </cell>
          <cell r="B25">
            <v>44.035699999999999</v>
          </cell>
          <cell r="C25">
            <v>44.132599999999996</v>
          </cell>
        </row>
        <row r="26">
          <cell r="A26">
            <v>36975</v>
          </cell>
          <cell r="B26">
            <v>44.035699999999999</v>
          </cell>
          <cell r="C26">
            <v>44.132599999999996</v>
          </cell>
        </row>
        <row r="27">
          <cell r="A27">
            <v>36976</v>
          </cell>
          <cell r="B27">
            <v>44.153599999999997</v>
          </cell>
          <cell r="C27">
            <v>44.251300000000001</v>
          </cell>
        </row>
        <row r="28">
          <cell r="A28">
            <v>36977</v>
          </cell>
          <cell r="B28">
            <v>44.0518</v>
          </cell>
          <cell r="C28">
            <v>44.145800000000001</v>
          </cell>
        </row>
        <row r="29">
          <cell r="A29">
            <v>36978</v>
          </cell>
          <cell r="B29">
            <v>44.105400000000003</v>
          </cell>
          <cell r="C29">
            <v>44.203000000000003</v>
          </cell>
        </row>
        <row r="30">
          <cell r="A30">
            <v>36979</v>
          </cell>
          <cell r="B30">
            <v>44.451700000000002</v>
          </cell>
          <cell r="C30">
            <v>44.544600000000003</v>
          </cell>
        </row>
        <row r="31">
          <cell r="A31">
            <v>36980</v>
          </cell>
          <cell r="B31">
            <v>44.622599999999998</v>
          </cell>
          <cell r="C31">
            <v>44.717199999999998</v>
          </cell>
        </row>
        <row r="32">
          <cell r="A32">
            <v>36981</v>
          </cell>
          <cell r="B32">
            <v>44.622599999999998</v>
          </cell>
          <cell r="C32">
            <v>44.717199999999998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hine1'04"/>
      <sheetName val="Machine2,3'04"/>
      <sheetName val="Tool'04"/>
      <sheetName val="Equip'04"/>
      <sheetName val="INTANGIBLE"/>
      <sheetName val="No. List"/>
      <sheetName val="ลูกหนี้ที่เลือก"/>
      <sheetName val="เงินประกันผลงานค้างรับ"/>
      <sheetName val="เงินรับล่วงหน้า"/>
      <sheetName val="กระทบลูกหนี้"/>
      <sheetName val="กระทบเงินประกันผลงาน"/>
      <sheetName val="คุมเอกชัย"/>
      <sheetName val="AR+RT"/>
      <sheetName val="Stock Aging"/>
      <sheetName val="Order_Nov_w45"/>
      <sheetName val="อัตราค่าบรรทุก"/>
      <sheetName val="Sale0402"/>
      <sheetName val="Sale0403"/>
      <sheetName val="Sale 0404"/>
      <sheetName val="Sale0406"/>
      <sheetName val="Sale 0407"/>
      <sheetName val="Sale 0408"/>
      <sheetName val="Sale 0411"/>
      <sheetName val="Sale 0501"/>
      <sheetName val="Sale 0502"/>
      <sheetName val="CA5"/>
      <sheetName val="List of Related"/>
      <sheetName val="No__List"/>
      <sheetName val="Stock_Aging"/>
      <sheetName val="Sale_0404"/>
      <sheetName val="Sale_0407"/>
      <sheetName val="Sale_0408"/>
      <sheetName val="Sale_0411"/>
      <sheetName val="Sale_0501"/>
      <sheetName val="Sale_0502"/>
      <sheetName val="List_of_Related"/>
      <sheetName val="CJEs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J84"/>
  <sheetViews>
    <sheetView view="pageBreakPreview" topLeftCell="A10" zoomScaleNormal="100" zoomScaleSheetLayoutView="100" workbookViewId="0">
      <selection activeCell="A14" sqref="A14"/>
    </sheetView>
  </sheetViews>
  <sheetFormatPr defaultRowHeight="18.75" x14ac:dyDescent="0.25"/>
  <cols>
    <col min="1" max="1" width="48.7109375" style="52" customWidth="1"/>
    <col min="2" max="2" width="7.5703125" style="56" customWidth="1"/>
    <col min="3" max="3" width="1.140625" style="52" customWidth="1"/>
    <col min="4" max="4" width="14.42578125" style="53" customWidth="1"/>
    <col min="5" max="5" width="1.140625" style="53" customWidth="1"/>
    <col min="6" max="6" width="14.42578125" style="53" customWidth="1"/>
    <col min="7" max="7" width="1.140625" style="54" customWidth="1"/>
    <col min="8" max="8" width="14" style="54" customWidth="1"/>
    <col min="9" max="9" width="1.140625" style="53" customWidth="1"/>
    <col min="10" max="10" width="14" style="54" customWidth="1"/>
    <col min="11" max="16384" width="9.140625" style="55"/>
  </cols>
  <sheetData>
    <row r="1" spans="1:10" s="6" customFormat="1" ht="23.25" x14ac:dyDescent="0.25">
      <c r="A1" s="1" t="s">
        <v>211</v>
      </c>
      <c r="B1" s="2"/>
      <c r="C1" s="3"/>
      <c r="D1" s="4"/>
      <c r="E1" s="4"/>
      <c r="F1" s="4"/>
      <c r="G1" s="5"/>
      <c r="H1" s="5"/>
      <c r="I1" s="4"/>
      <c r="J1" s="5"/>
    </row>
    <row r="2" spans="1:10" s="6" customFormat="1" ht="23.25" x14ac:dyDescent="0.25">
      <c r="A2" s="175" t="s">
        <v>228</v>
      </c>
      <c r="B2" s="2"/>
      <c r="C2" s="3"/>
      <c r="D2" s="4"/>
      <c r="E2" s="4"/>
      <c r="F2" s="4"/>
      <c r="G2" s="5"/>
      <c r="H2" s="5"/>
      <c r="I2" s="4"/>
      <c r="J2" s="5"/>
    </row>
    <row r="3" spans="1:10" s="6" customFormat="1" ht="23.25" x14ac:dyDescent="0.25">
      <c r="A3" s="1" t="s">
        <v>0</v>
      </c>
      <c r="B3" s="2"/>
      <c r="C3" s="3"/>
      <c r="D3" s="4"/>
      <c r="E3" s="4"/>
      <c r="F3" s="4"/>
      <c r="G3" s="5"/>
      <c r="H3" s="5"/>
      <c r="I3" s="4"/>
      <c r="J3" s="5"/>
    </row>
    <row r="4" spans="1:10" s="10" customFormat="1" ht="21.75" x14ac:dyDescent="0.25">
      <c r="A4" s="7"/>
      <c r="B4" s="8"/>
      <c r="C4" s="7"/>
      <c r="D4" s="9"/>
      <c r="E4" s="9"/>
      <c r="F4" s="9"/>
      <c r="G4" s="9"/>
      <c r="H4" s="9"/>
      <c r="I4" s="9"/>
      <c r="J4" s="9"/>
    </row>
    <row r="5" spans="1:10" s="14" customFormat="1" ht="21.75" x14ac:dyDescent="0.25">
      <c r="A5" s="11"/>
      <c r="B5" s="12"/>
      <c r="C5" s="13"/>
      <c r="D5" s="178" t="s">
        <v>1</v>
      </c>
      <c r="E5" s="178"/>
      <c r="F5" s="178"/>
      <c r="G5" s="170"/>
      <c r="H5" s="178" t="s">
        <v>2</v>
      </c>
      <c r="I5" s="178"/>
      <c r="J5" s="178"/>
    </row>
    <row r="6" spans="1:10" s="14" customFormat="1" ht="23.25" x14ac:dyDescent="0.25">
      <c r="A6" s="15" t="s">
        <v>3</v>
      </c>
      <c r="C6" s="13"/>
      <c r="D6" s="16" t="s">
        <v>170</v>
      </c>
      <c r="E6" s="16"/>
      <c r="F6" s="16" t="s">
        <v>4</v>
      </c>
      <c r="G6" s="17"/>
      <c r="H6" s="16" t="s">
        <v>170</v>
      </c>
      <c r="I6" s="16"/>
      <c r="J6" s="16" t="str">
        <f>F6</f>
        <v>31 ธันวาคม</v>
      </c>
    </row>
    <row r="7" spans="1:10" s="14" customFormat="1" ht="21.75" x14ac:dyDescent="0.25">
      <c r="A7" s="11"/>
      <c r="B7" s="18" t="s">
        <v>5</v>
      </c>
      <c r="C7" s="13"/>
      <c r="D7" s="19" t="s">
        <v>155</v>
      </c>
      <c r="E7" s="20"/>
      <c r="F7" s="19" t="s">
        <v>6</v>
      </c>
      <c r="G7" s="21"/>
      <c r="H7" s="19" t="s">
        <v>155</v>
      </c>
      <c r="I7" s="20"/>
      <c r="J7" s="19" t="s">
        <v>6</v>
      </c>
    </row>
    <row r="8" spans="1:10" s="14" customFormat="1" ht="21.75" x14ac:dyDescent="0.25">
      <c r="A8" s="11"/>
      <c r="B8" s="18"/>
      <c r="C8" s="13"/>
      <c r="D8" s="19" t="s">
        <v>7</v>
      </c>
      <c r="E8" s="20"/>
      <c r="F8" s="19"/>
      <c r="G8" s="21"/>
      <c r="H8" s="19" t="s">
        <v>7</v>
      </c>
      <c r="I8" s="20"/>
      <c r="J8" s="19"/>
    </row>
    <row r="9" spans="1:10" s="14" customFormat="1" ht="21.75" x14ac:dyDescent="0.25">
      <c r="A9" s="11"/>
      <c r="B9" s="22"/>
      <c r="C9" s="13"/>
      <c r="D9" s="177" t="s">
        <v>8</v>
      </c>
      <c r="E9" s="177"/>
      <c r="F9" s="177"/>
      <c r="G9" s="177"/>
      <c r="H9" s="177"/>
      <c r="I9" s="177"/>
      <c r="J9" s="177"/>
    </row>
    <row r="10" spans="1:10" s="27" customFormat="1" ht="23.25" x14ac:dyDescent="0.25">
      <c r="A10" s="23" t="s">
        <v>9</v>
      </c>
      <c r="B10" s="24"/>
      <c r="C10" s="25"/>
      <c r="D10" s="26"/>
      <c r="E10" s="26"/>
      <c r="F10" s="26"/>
      <c r="G10" s="26"/>
      <c r="H10" s="26"/>
      <c r="I10" s="26"/>
      <c r="J10" s="26"/>
    </row>
    <row r="11" spans="1:10" s="27" customFormat="1" ht="21.75" x14ac:dyDescent="0.25">
      <c r="A11" s="28" t="s">
        <v>10</v>
      </c>
      <c r="B11" s="29"/>
      <c r="C11" s="28"/>
      <c r="D11" s="30">
        <v>89114</v>
      </c>
      <c r="E11" s="30"/>
      <c r="F11" s="30">
        <v>157595</v>
      </c>
      <c r="G11" s="31"/>
      <c r="H11" s="30">
        <v>12543</v>
      </c>
      <c r="I11" s="30"/>
      <c r="J11" s="30">
        <v>43079</v>
      </c>
    </row>
    <row r="12" spans="1:10" s="27" customFormat="1" ht="21.75" x14ac:dyDescent="0.25">
      <c r="A12" s="28" t="s">
        <v>11</v>
      </c>
      <c r="B12" s="29" t="s">
        <v>12</v>
      </c>
      <c r="C12" s="28"/>
      <c r="D12" s="30">
        <v>1125027</v>
      </c>
      <c r="E12" s="30"/>
      <c r="F12" s="30">
        <v>987071</v>
      </c>
      <c r="G12" s="31"/>
      <c r="H12" s="30">
        <v>702810</v>
      </c>
      <c r="I12" s="30"/>
      <c r="J12" s="30">
        <v>849776</v>
      </c>
    </row>
    <row r="13" spans="1:10" s="27" customFormat="1" ht="21.75" x14ac:dyDescent="0.25">
      <c r="A13" s="28" t="s">
        <v>150</v>
      </c>
      <c r="B13" s="29">
        <v>3</v>
      </c>
      <c r="C13" s="28"/>
      <c r="D13" s="30">
        <v>126534</v>
      </c>
      <c r="E13" s="30"/>
      <c r="F13" s="30">
        <v>127680</v>
      </c>
      <c r="G13" s="31"/>
      <c r="H13" s="30">
        <v>63250</v>
      </c>
      <c r="I13" s="30"/>
      <c r="J13" s="30">
        <v>71951</v>
      </c>
    </row>
    <row r="14" spans="1:10" s="27" customFormat="1" ht="21.75" x14ac:dyDescent="0.25">
      <c r="A14" s="28" t="s">
        <v>13</v>
      </c>
      <c r="B14" s="29">
        <v>3</v>
      </c>
      <c r="C14" s="28"/>
      <c r="D14" s="30">
        <v>0</v>
      </c>
      <c r="E14" s="30"/>
      <c r="F14" s="30">
        <v>0</v>
      </c>
      <c r="G14" s="31"/>
      <c r="H14" s="30">
        <v>992933</v>
      </c>
      <c r="I14" s="30"/>
      <c r="J14" s="30">
        <v>1030933</v>
      </c>
    </row>
    <row r="15" spans="1:10" s="27" customFormat="1" ht="21.75" x14ac:dyDescent="0.25">
      <c r="A15" s="28" t="s">
        <v>158</v>
      </c>
      <c r="B15" s="29"/>
      <c r="C15" s="28"/>
      <c r="D15" s="30">
        <v>6000</v>
      </c>
      <c r="E15" s="30"/>
      <c r="F15" s="30">
        <v>0</v>
      </c>
      <c r="G15" s="31"/>
      <c r="H15" s="30">
        <v>6000</v>
      </c>
      <c r="I15" s="30"/>
      <c r="J15" s="30">
        <v>0</v>
      </c>
    </row>
    <row r="16" spans="1:10" s="27" customFormat="1" ht="21.75" x14ac:dyDescent="0.25">
      <c r="A16" s="28" t="s">
        <v>14</v>
      </c>
      <c r="B16" s="29"/>
      <c r="C16" s="28"/>
      <c r="D16" s="30">
        <v>967970</v>
      </c>
      <c r="E16" s="30"/>
      <c r="F16" s="30">
        <v>1250962</v>
      </c>
      <c r="G16" s="31"/>
      <c r="H16" s="30">
        <v>561946</v>
      </c>
      <c r="I16" s="30"/>
      <c r="J16" s="30">
        <v>798402</v>
      </c>
    </row>
    <row r="17" spans="1:10" s="27" customFormat="1" ht="21.75" x14ac:dyDescent="0.25">
      <c r="A17" s="28" t="s">
        <v>15</v>
      </c>
      <c r="B17" s="29"/>
      <c r="C17" s="28"/>
      <c r="D17" s="30">
        <v>56877</v>
      </c>
      <c r="E17" s="30"/>
      <c r="F17" s="30">
        <v>64948</v>
      </c>
      <c r="G17" s="31"/>
      <c r="H17" s="30">
        <v>42252</v>
      </c>
      <c r="I17" s="30"/>
      <c r="J17" s="30">
        <v>54065</v>
      </c>
    </row>
    <row r="18" spans="1:10" s="36" customFormat="1" ht="21.75" x14ac:dyDescent="0.25">
      <c r="A18" s="32" t="s">
        <v>16</v>
      </c>
      <c r="B18" s="33"/>
      <c r="C18" s="32"/>
      <c r="D18" s="34">
        <f>SUM(D11:D17)</f>
        <v>2371522</v>
      </c>
      <c r="E18" s="35"/>
      <c r="F18" s="34">
        <f>SUM(F11:F17)</f>
        <v>2588256</v>
      </c>
      <c r="G18" s="35"/>
      <c r="H18" s="34">
        <f>SUM(H11:H17)</f>
        <v>2381734</v>
      </c>
      <c r="I18" s="35"/>
      <c r="J18" s="34">
        <f>SUM(J11:J17)</f>
        <v>2848206</v>
      </c>
    </row>
    <row r="19" spans="1:10" s="27" customFormat="1" ht="21.75" x14ac:dyDescent="0.25">
      <c r="A19" s="28"/>
      <c r="B19" s="29"/>
      <c r="C19" s="28"/>
      <c r="D19" s="37"/>
      <c r="E19" s="37"/>
      <c r="F19" s="37"/>
      <c r="G19" s="37"/>
      <c r="H19" s="37"/>
      <c r="I19" s="37"/>
      <c r="J19" s="37"/>
    </row>
    <row r="20" spans="1:10" s="27" customFormat="1" ht="21.75" x14ac:dyDescent="0.25">
      <c r="A20" s="38" t="s">
        <v>17</v>
      </c>
      <c r="B20" s="29"/>
      <c r="C20" s="28"/>
      <c r="D20" s="37"/>
      <c r="E20" s="39"/>
      <c r="F20" s="37"/>
      <c r="G20" s="37"/>
      <c r="H20" s="37"/>
      <c r="I20" s="37"/>
      <c r="J20" s="37"/>
    </row>
    <row r="21" spans="1:10" s="27" customFormat="1" ht="21.75" x14ac:dyDescent="0.25">
      <c r="A21" s="28" t="s">
        <v>18</v>
      </c>
      <c r="B21" s="29"/>
      <c r="C21" s="28"/>
      <c r="D21" s="37">
        <v>16654</v>
      </c>
      <c r="E21" s="39"/>
      <c r="F21" s="37">
        <v>16621</v>
      </c>
      <c r="G21" s="37"/>
      <c r="H21" s="37">
        <v>6565</v>
      </c>
      <c r="I21" s="37"/>
      <c r="J21" s="37">
        <v>6532</v>
      </c>
    </row>
    <row r="22" spans="1:10" s="27" customFormat="1" ht="21.75" x14ac:dyDescent="0.25">
      <c r="A22" s="28" t="s">
        <v>19</v>
      </c>
      <c r="B22" s="29">
        <v>5</v>
      </c>
      <c r="C22" s="28"/>
      <c r="D22" s="30">
        <v>30699</v>
      </c>
      <c r="E22" s="30"/>
      <c r="F22" s="30">
        <v>30982</v>
      </c>
      <c r="G22" s="31"/>
      <c r="H22" s="30">
        <v>0</v>
      </c>
      <c r="I22" s="30"/>
      <c r="J22" s="30">
        <v>0</v>
      </c>
    </row>
    <row r="23" spans="1:10" s="27" customFormat="1" ht="21.75" x14ac:dyDescent="0.25">
      <c r="A23" s="28" t="s">
        <v>20</v>
      </c>
      <c r="B23" s="29">
        <v>6</v>
      </c>
      <c r="C23" s="28"/>
      <c r="D23" s="30">
        <v>0</v>
      </c>
      <c r="E23" s="30"/>
      <c r="F23" s="30">
        <v>0</v>
      </c>
      <c r="G23" s="31"/>
      <c r="H23" s="30">
        <v>1873274</v>
      </c>
      <c r="I23" s="30"/>
      <c r="J23" s="30">
        <v>1873274</v>
      </c>
    </row>
    <row r="24" spans="1:10" s="27" customFormat="1" ht="21.75" x14ac:dyDescent="0.25">
      <c r="A24" s="28" t="s">
        <v>21</v>
      </c>
      <c r="B24" s="29"/>
      <c r="C24" s="28"/>
      <c r="D24" s="30">
        <v>81200</v>
      </c>
      <c r="E24" s="30"/>
      <c r="F24" s="30">
        <v>81200</v>
      </c>
      <c r="G24" s="31"/>
      <c r="H24" s="30">
        <v>81200</v>
      </c>
      <c r="I24" s="30"/>
      <c r="J24" s="30">
        <v>81200</v>
      </c>
    </row>
    <row r="25" spans="1:10" s="27" customFormat="1" ht="21.75" x14ac:dyDescent="0.25">
      <c r="A25" s="28" t="s">
        <v>22</v>
      </c>
      <c r="B25" s="29"/>
      <c r="C25" s="28"/>
      <c r="D25" s="30">
        <v>561070</v>
      </c>
      <c r="E25" s="30"/>
      <c r="F25" s="30">
        <v>561070</v>
      </c>
      <c r="G25" s="31"/>
      <c r="H25" s="30">
        <v>120590</v>
      </c>
      <c r="I25" s="30"/>
      <c r="J25" s="30">
        <v>120590</v>
      </c>
    </row>
    <row r="26" spans="1:10" s="27" customFormat="1" ht="21.75" x14ac:dyDescent="0.25">
      <c r="A26" s="28" t="s">
        <v>23</v>
      </c>
      <c r="B26" s="29">
        <v>7</v>
      </c>
      <c r="C26" s="28"/>
      <c r="D26" s="30">
        <v>3449379</v>
      </c>
      <c r="E26" s="30"/>
      <c r="F26" s="30">
        <v>3501214</v>
      </c>
      <c r="G26" s="31"/>
      <c r="H26" s="30">
        <v>1049223</v>
      </c>
      <c r="I26" s="30"/>
      <c r="J26" s="30">
        <v>1078324</v>
      </c>
    </row>
    <row r="27" spans="1:10" s="27" customFormat="1" ht="21.75" x14ac:dyDescent="0.25">
      <c r="A27" s="28" t="s">
        <v>157</v>
      </c>
      <c r="B27" s="29"/>
      <c r="C27" s="28"/>
      <c r="D27" s="30">
        <v>12303</v>
      </c>
      <c r="E27" s="30"/>
      <c r="F27" s="30">
        <v>12303</v>
      </c>
      <c r="G27" s="31"/>
      <c r="H27" s="30">
        <v>0</v>
      </c>
      <c r="I27" s="30"/>
      <c r="J27" s="30">
        <v>0</v>
      </c>
    </row>
    <row r="28" spans="1:10" s="27" customFormat="1" ht="21.75" x14ac:dyDescent="0.25">
      <c r="A28" s="40" t="s">
        <v>152</v>
      </c>
      <c r="B28" s="29"/>
      <c r="C28" s="28"/>
      <c r="D28" s="30">
        <v>2952</v>
      </c>
      <c r="E28" s="30"/>
      <c r="F28" s="30">
        <v>4040</v>
      </c>
      <c r="G28" s="31"/>
      <c r="H28" s="30">
        <v>274</v>
      </c>
      <c r="I28" s="30"/>
      <c r="J28" s="30">
        <v>358</v>
      </c>
    </row>
    <row r="29" spans="1:10" s="27" customFormat="1" ht="21.75" x14ac:dyDescent="0.25">
      <c r="A29" s="40" t="s">
        <v>24</v>
      </c>
      <c r="B29" s="29"/>
      <c r="C29" s="28"/>
      <c r="D29" s="30">
        <v>193158</v>
      </c>
      <c r="E29" s="30"/>
      <c r="F29" s="30">
        <v>193158</v>
      </c>
      <c r="G29" s="31"/>
      <c r="H29" s="30">
        <v>6270</v>
      </c>
      <c r="I29" s="30"/>
      <c r="J29" s="30">
        <v>6270</v>
      </c>
    </row>
    <row r="30" spans="1:10" s="27" customFormat="1" ht="21.75" x14ac:dyDescent="0.25">
      <c r="A30" s="40" t="s">
        <v>25</v>
      </c>
      <c r="B30" s="29"/>
      <c r="C30" s="28"/>
      <c r="D30" s="30">
        <v>889820</v>
      </c>
      <c r="E30" s="30"/>
      <c r="F30" s="30">
        <v>885902</v>
      </c>
      <c r="G30" s="31"/>
      <c r="H30" s="30">
        <v>0</v>
      </c>
      <c r="I30" s="30"/>
      <c r="J30" s="30">
        <v>0</v>
      </c>
    </row>
    <row r="31" spans="1:10" s="27" customFormat="1" ht="21.75" x14ac:dyDescent="0.25">
      <c r="A31" s="41" t="s">
        <v>26</v>
      </c>
      <c r="B31" s="41"/>
      <c r="C31" s="28"/>
      <c r="D31" s="30">
        <v>179369</v>
      </c>
      <c r="E31" s="30"/>
      <c r="F31" s="30">
        <v>163765</v>
      </c>
      <c r="G31" s="31"/>
      <c r="H31" s="30">
        <v>172031</v>
      </c>
      <c r="I31" s="30"/>
      <c r="J31" s="30">
        <v>157296</v>
      </c>
    </row>
    <row r="32" spans="1:10" s="27" customFormat="1" ht="21.75" x14ac:dyDescent="0.25">
      <c r="A32" s="42" t="s">
        <v>27</v>
      </c>
      <c r="B32" s="29"/>
      <c r="C32" s="28"/>
      <c r="D32" s="30">
        <v>34830</v>
      </c>
      <c r="E32" s="30"/>
      <c r="F32" s="30">
        <v>34830</v>
      </c>
      <c r="G32" s="31"/>
      <c r="H32" s="30">
        <v>0</v>
      </c>
      <c r="I32" s="30"/>
      <c r="J32" s="30">
        <v>0</v>
      </c>
    </row>
    <row r="33" spans="1:10" s="27" customFormat="1" ht="21.75" x14ac:dyDescent="0.25">
      <c r="A33" s="41" t="s">
        <v>28</v>
      </c>
      <c r="B33" s="29"/>
      <c r="C33" s="28"/>
      <c r="D33" s="30">
        <v>13405</v>
      </c>
      <c r="E33" s="30"/>
      <c r="F33" s="30">
        <v>14732</v>
      </c>
      <c r="G33" s="31"/>
      <c r="H33" s="30">
        <v>0</v>
      </c>
      <c r="I33" s="30"/>
      <c r="J33" s="30">
        <v>0</v>
      </c>
    </row>
    <row r="34" spans="1:10" s="27" customFormat="1" ht="21.75" x14ac:dyDescent="0.25">
      <c r="A34" s="28" t="s">
        <v>29</v>
      </c>
      <c r="B34" s="29"/>
      <c r="C34" s="28"/>
      <c r="D34" s="30">
        <v>8405</v>
      </c>
      <c r="E34" s="30"/>
      <c r="F34" s="30">
        <f>9773+1</f>
        <v>9774</v>
      </c>
      <c r="G34" s="31"/>
      <c r="H34" s="30">
        <v>2445</v>
      </c>
      <c r="I34" s="30"/>
      <c r="J34" s="30">
        <v>2454</v>
      </c>
    </row>
    <row r="35" spans="1:10" s="36" customFormat="1" ht="21.75" x14ac:dyDescent="0.25">
      <c r="A35" s="32" t="s">
        <v>30</v>
      </c>
      <c r="B35" s="33"/>
      <c r="C35" s="32"/>
      <c r="D35" s="34">
        <f>SUM(D21:D34)</f>
        <v>5473244</v>
      </c>
      <c r="E35" s="35"/>
      <c r="F35" s="34">
        <f>SUM(F21:F34)</f>
        <v>5509591</v>
      </c>
      <c r="G35" s="35"/>
      <c r="H35" s="34">
        <f>SUM(H21:H34)</f>
        <v>3311872</v>
      </c>
      <c r="I35" s="35"/>
      <c r="J35" s="34">
        <f>SUM(J21:J34)</f>
        <v>3326298</v>
      </c>
    </row>
    <row r="36" spans="1:10" s="27" customFormat="1" ht="22.5" thickBot="1" x14ac:dyDescent="0.3">
      <c r="A36" s="32" t="s">
        <v>31</v>
      </c>
      <c r="B36" s="29"/>
      <c r="C36" s="28"/>
      <c r="D36" s="43">
        <f>SUM(D18,D35)</f>
        <v>7844766</v>
      </c>
      <c r="E36" s="35"/>
      <c r="F36" s="43">
        <f>SUM(F18,F35)</f>
        <v>8097847</v>
      </c>
      <c r="G36" s="35"/>
      <c r="H36" s="43">
        <f>SUM(H18,H35)</f>
        <v>5693606</v>
      </c>
      <c r="I36" s="35"/>
      <c r="J36" s="43">
        <f>SUM(J18,J35)</f>
        <v>6174504</v>
      </c>
    </row>
    <row r="37" spans="1:10" s="27" customFormat="1" ht="22.5" thickTop="1" x14ac:dyDescent="0.25">
      <c r="A37" s="44"/>
      <c r="B37" s="24"/>
      <c r="C37" s="25"/>
      <c r="D37" s="26"/>
      <c r="E37" s="26"/>
      <c r="F37" s="26"/>
      <c r="G37" s="26"/>
      <c r="H37" s="26"/>
      <c r="I37" s="26"/>
      <c r="J37" s="26"/>
    </row>
    <row r="38" spans="1:10" s="6" customFormat="1" ht="23.25" x14ac:dyDescent="0.25">
      <c r="A38" s="1" t="s">
        <v>211</v>
      </c>
      <c r="B38" s="2"/>
      <c r="C38" s="3"/>
      <c r="D38" s="4"/>
      <c r="E38" s="4"/>
      <c r="F38" s="4"/>
      <c r="G38" s="5"/>
      <c r="H38" s="5"/>
      <c r="I38" s="4"/>
      <c r="J38" s="5"/>
    </row>
    <row r="39" spans="1:10" s="6" customFormat="1" ht="23.25" x14ac:dyDescent="0.25">
      <c r="A39" s="175" t="s">
        <v>228</v>
      </c>
      <c r="B39" s="2"/>
      <c r="C39" s="3"/>
      <c r="D39" s="4"/>
      <c r="E39" s="4"/>
      <c r="F39" s="4"/>
      <c r="G39" s="5"/>
      <c r="H39" s="5"/>
      <c r="I39" s="4"/>
      <c r="J39" s="5"/>
    </row>
    <row r="40" spans="1:10" s="6" customFormat="1" ht="23.25" x14ac:dyDescent="0.25">
      <c r="A40" s="1" t="s">
        <v>0</v>
      </c>
      <c r="B40" s="2"/>
      <c r="C40" s="3"/>
      <c r="D40" s="4"/>
      <c r="E40" s="4"/>
      <c r="F40" s="4"/>
      <c r="G40" s="5"/>
      <c r="H40" s="5"/>
      <c r="I40" s="4"/>
      <c r="J40" s="5"/>
    </row>
    <row r="41" spans="1:10" s="14" customFormat="1" ht="21.75" x14ac:dyDescent="0.25">
      <c r="A41" s="11"/>
      <c r="B41" s="12"/>
      <c r="C41" s="13"/>
      <c r="D41" s="178" t="s">
        <v>1</v>
      </c>
      <c r="E41" s="178"/>
      <c r="F41" s="178"/>
      <c r="G41" s="178"/>
      <c r="H41" s="178" t="s">
        <v>2</v>
      </c>
      <c r="I41" s="178"/>
      <c r="J41" s="178"/>
    </row>
    <row r="42" spans="1:10" s="14" customFormat="1" ht="23.25" x14ac:dyDescent="0.25">
      <c r="A42" s="15" t="s">
        <v>32</v>
      </c>
      <c r="C42" s="13"/>
      <c r="D42" s="16" t="s">
        <v>170</v>
      </c>
      <c r="E42" s="16"/>
      <c r="F42" s="16" t="s">
        <v>4</v>
      </c>
      <c r="G42" s="17"/>
      <c r="H42" s="16" t="s">
        <v>170</v>
      </c>
      <c r="I42" s="16"/>
      <c r="J42" s="16" t="str">
        <f>F42</f>
        <v>31 ธันวาคม</v>
      </c>
    </row>
    <row r="43" spans="1:10" s="14" customFormat="1" ht="21.75" x14ac:dyDescent="0.25">
      <c r="A43" s="11"/>
      <c r="B43" s="18" t="s">
        <v>5</v>
      </c>
      <c r="C43" s="13"/>
      <c r="D43" s="19" t="s">
        <v>155</v>
      </c>
      <c r="E43" s="20"/>
      <c r="F43" s="19" t="s">
        <v>6</v>
      </c>
      <c r="G43" s="21"/>
      <c r="H43" s="19" t="s">
        <v>155</v>
      </c>
      <c r="I43" s="20"/>
      <c r="J43" s="19" t="s">
        <v>6</v>
      </c>
    </row>
    <row r="44" spans="1:10" s="14" customFormat="1" ht="21.75" x14ac:dyDescent="0.25">
      <c r="A44" s="11"/>
      <c r="B44" s="18"/>
      <c r="C44" s="13"/>
      <c r="D44" s="19" t="s">
        <v>7</v>
      </c>
      <c r="E44" s="20"/>
      <c r="F44" s="19"/>
      <c r="G44" s="21"/>
      <c r="H44" s="19" t="s">
        <v>7</v>
      </c>
      <c r="I44" s="20"/>
      <c r="J44" s="19"/>
    </row>
    <row r="45" spans="1:10" s="14" customFormat="1" ht="18.75" customHeight="1" x14ac:dyDescent="0.25">
      <c r="A45" s="11"/>
      <c r="B45" s="22"/>
      <c r="C45" s="13"/>
      <c r="D45" s="177" t="s">
        <v>8</v>
      </c>
      <c r="E45" s="177"/>
      <c r="F45" s="177"/>
      <c r="G45" s="177"/>
      <c r="H45" s="177"/>
      <c r="I45" s="177"/>
      <c r="J45" s="177"/>
    </row>
    <row r="46" spans="1:10" s="27" customFormat="1" ht="23.25" customHeight="1" x14ac:dyDescent="0.25">
      <c r="A46" s="38" t="s">
        <v>33</v>
      </c>
      <c r="B46" s="29"/>
      <c r="C46" s="28"/>
      <c r="D46" s="37"/>
      <c r="E46" s="37"/>
      <c r="F46" s="37"/>
      <c r="G46" s="37"/>
      <c r="H46" s="37"/>
      <c r="I46" s="37"/>
      <c r="J46" s="37"/>
    </row>
    <row r="47" spans="1:10" s="27" customFormat="1" ht="21" customHeight="1" x14ac:dyDescent="0.25">
      <c r="A47" s="28" t="s">
        <v>34</v>
      </c>
      <c r="B47" s="29">
        <v>8</v>
      </c>
      <c r="C47" s="28"/>
      <c r="D47" s="30">
        <v>3531816</v>
      </c>
      <c r="E47" s="30"/>
      <c r="F47" s="30">
        <v>3623105</v>
      </c>
      <c r="G47" s="31"/>
      <c r="H47" s="30">
        <v>2652574</v>
      </c>
      <c r="I47" s="30"/>
      <c r="J47" s="30">
        <v>2974032</v>
      </c>
    </row>
    <row r="48" spans="1:10" s="27" customFormat="1" ht="21" customHeight="1" x14ac:dyDescent="0.25">
      <c r="A48" s="28" t="s">
        <v>35</v>
      </c>
      <c r="B48" s="29">
        <v>3</v>
      </c>
      <c r="C48" s="28"/>
      <c r="D48" s="30">
        <v>191645</v>
      </c>
      <c r="E48" s="30"/>
      <c r="F48" s="30">
        <v>175390</v>
      </c>
      <c r="G48" s="31"/>
      <c r="H48" s="30">
        <v>65350</v>
      </c>
      <c r="I48" s="30"/>
      <c r="J48" s="30">
        <v>63083</v>
      </c>
    </row>
    <row r="49" spans="1:10" s="27" customFormat="1" ht="21" customHeight="1" x14ac:dyDescent="0.25">
      <c r="A49" s="28" t="s">
        <v>151</v>
      </c>
      <c r="B49" s="29">
        <v>3</v>
      </c>
      <c r="C49" s="28"/>
      <c r="D49" s="30">
        <v>101917</v>
      </c>
      <c r="E49" s="30"/>
      <c r="F49" s="30">
        <v>103946</v>
      </c>
      <c r="G49" s="31"/>
      <c r="H49" s="30">
        <v>32898</v>
      </c>
      <c r="I49" s="30"/>
      <c r="J49" s="30">
        <v>31023</v>
      </c>
    </row>
    <row r="50" spans="1:10" s="27" customFormat="1" ht="21" customHeight="1" x14ac:dyDescent="0.25">
      <c r="A50" s="28" t="s">
        <v>36</v>
      </c>
      <c r="B50" s="29" t="s">
        <v>168</v>
      </c>
      <c r="C50" s="28"/>
      <c r="D50" s="30">
        <v>4300</v>
      </c>
      <c r="E50" s="30"/>
      <c r="F50" s="30">
        <v>4500</v>
      </c>
      <c r="G50" s="31"/>
      <c r="H50" s="30">
        <v>47000</v>
      </c>
      <c r="I50" s="30"/>
      <c r="J50" s="30">
        <v>47000</v>
      </c>
    </row>
    <row r="51" spans="1:10" s="27" customFormat="1" ht="21" customHeight="1" x14ac:dyDescent="0.25">
      <c r="A51" s="28" t="s">
        <v>37</v>
      </c>
      <c r="B51" s="29">
        <v>8</v>
      </c>
      <c r="C51" s="28"/>
      <c r="D51" s="30">
        <v>176800</v>
      </c>
      <c r="E51" s="30"/>
      <c r="F51" s="30">
        <v>132500</v>
      </c>
      <c r="G51" s="31"/>
      <c r="H51" s="30">
        <v>85000</v>
      </c>
      <c r="I51" s="30"/>
      <c r="J51" s="30">
        <v>82500</v>
      </c>
    </row>
    <row r="52" spans="1:10" s="27" customFormat="1" ht="21" customHeight="1" x14ac:dyDescent="0.25">
      <c r="A52" s="28" t="s">
        <v>38</v>
      </c>
      <c r="B52" s="29">
        <v>8</v>
      </c>
      <c r="C52" s="28"/>
      <c r="D52" s="30">
        <v>22096</v>
      </c>
      <c r="E52" s="30"/>
      <c r="F52" s="30">
        <v>40678</v>
      </c>
      <c r="G52" s="31"/>
      <c r="H52" s="30">
        <v>20858</v>
      </c>
      <c r="I52" s="30"/>
      <c r="J52" s="30">
        <v>39313</v>
      </c>
    </row>
    <row r="53" spans="1:10" s="27" customFormat="1" ht="21" customHeight="1" x14ac:dyDescent="0.25">
      <c r="A53" s="41" t="s">
        <v>39</v>
      </c>
      <c r="B53" s="29"/>
      <c r="C53" s="28"/>
      <c r="D53" s="30">
        <v>31823</v>
      </c>
      <c r="E53" s="30"/>
      <c r="F53" s="30">
        <f>48941-1</f>
        <v>48940</v>
      </c>
      <c r="G53" s="31"/>
      <c r="H53" s="30">
        <v>4937</v>
      </c>
      <c r="I53" s="30"/>
      <c r="J53" s="30">
        <v>13346</v>
      </c>
    </row>
    <row r="54" spans="1:10" s="27" customFormat="1" ht="21" customHeight="1" x14ac:dyDescent="0.25">
      <c r="A54" s="41" t="s">
        <v>40</v>
      </c>
      <c r="B54" s="29"/>
      <c r="C54" s="28"/>
      <c r="D54" s="30">
        <v>297</v>
      </c>
      <c r="E54" s="30"/>
      <c r="F54" s="30">
        <v>1384</v>
      </c>
      <c r="G54" s="31"/>
      <c r="H54" s="30">
        <v>0</v>
      </c>
      <c r="I54" s="30"/>
      <c r="J54" s="30">
        <v>0</v>
      </c>
    </row>
    <row r="55" spans="1:10" s="27" customFormat="1" ht="21" customHeight="1" x14ac:dyDescent="0.25">
      <c r="A55" s="28" t="s">
        <v>41</v>
      </c>
      <c r="B55" s="29"/>
      <c r="C55" s="28"/>
      <c r="D55" s="30">
        <v>2797</v>
      </c>
      <c r="E55" s="30"/>
      <c r="F55" s="30">
        <v>3815</v>
      </c>
      <c r="G55" s="31"/>
      <c r="H55" s="30">
        <v>1223</v>
      </c>
      <c r="I55" s="30"/>
      <c r="J55" s="30">
        <v>1373</v>
      </c>
    </row>
    <row r="56" spans="1:10" s="36" customFormat="1" ht="21" customHeight="1" x14ac:dyDescent="0.25">
      <c r="A56" s="32" t="s">
        <v>42</v>
      </c>
      <c r="B56" s="33"/>
      <c r="C56" s="32"/>
      <c r="D56" s="34">
        <f>SUM(D47:D55)</f>
        <v>4063491</v>
      </c>
      <c r="E56" s="35"/>
      <c r="F56" s="34">
        <f>SUM(F47:F55)</f>
        <v>4134258</v>
      </c>
      <c r="G56" s="35"/>
      <c r="H56" s="34">
        <f>SUM(H47:H55)</f>
        <v>2909840</v>
      </c>
      <c r="I56" s="35"/>
      <c r="J56" s="34">
        <f>SUM(J47:J55)</f>
        <v>3251670</v>
      </c>
    </row>
    <row r="57" spans="1:10" s="27" customFormat="1" ht="21" customHeight="1" x14ac:dyDescent="0.25">
      <c r="A57" s="28"/>
      <c r="B57" s="29"/>
      <c r="C57" s="28"/>
      <c r="D57" s="37"/>
      <c r="E57" s="37"/>
      <c r="F57" s="37"/>
      <c r="G57" s="37"/>
      <c r="H57" s="37"/>
      <c r="I57" s="37"/>
      <c r="J57" s="37"/>
    </row>
    <row r="58" spans="1:10" s="27" customFormat="1" ht="23.25" customHeight="1" x14ac:dyDescent="0.25">
      <c r="A58" s="38" t="s">
        <v>233</v>
      </c>
      <c r="B58" s="29"/>
      <c r="C58" s="28"/>
      <c r="D58" s="37"/>
      <c r="E58" s="37"/>
      <c r="F58" s="37"/>
      <c r="G58" s="37"/>
      <c r="H58" s="37"/>
      <c r="I58" s="37"/>
      <c r="J58" s="37"/>
    </row>
    <row r="59" spans="1:10" s="27" customFormat="1" ht="21" customHeight="1" x14ac:dyDescent="0.25">
      <c r="A59" s="41" t="s">
        <v>43</v>
      </c>
      <c r="B59" s="29">
        <v>8</v>
      </c>
      <c r="C59" s="28"/>
      <c r="D59" s="30">
        <v>1056987</v>
      </c>
      <c r="E59" s="30"/>
      <c r="F59" s="30">
        <v>1166287</v>
      </c>
      <c r="G59" s="31"/>
      <c r="H59" s="30">
        <v>773750</v>
      </c>
      <c r="I59" s="30"/>
      <c r="J59" s="30">
        <v>816250</v>
      </c>
    </row>
    <row r="60" spans="1:10" s="27" customFormat="1" ht="21" customHeight="1" x14ac:dyDescent="0.25">
      <c r="A60" s="41" t="s">
        <v>44</v>
      </c>
      <c r="B60" s="29">
        <v>8</v>
      </c>
      <c r="C60" s="28"/>
      <c r="D60" s="30">
        <v>43251</v>
      </c>
      <c r="E60" s="30"/>
      <c r="F60" s="30">
        <v>54481</v>
      </c>
      <c r="G60" s="31"/>
      <c r="H60" s="30">
        <v>40789</v>
      </c>
      <c r="I60" s="30"/>
      <c r="J60" s="30">
        <v>51403</v>
      </c>
    </row>
    <row r="61" spans="1:10" s="27" customFormat="1" ht="21" customHeight="1" x14ac:dyDescent="0.25">
      <c r="A61" s="41" t="s">
        <v>45</v>
      </c>
      <c r="B61" s="29">
        <v>9</v>
      </c>
      <c r="C61" s="28"/>
      <c r="D61" s="30">
        <v>93000</v>
      </c>
      <c r="E61" s="30"/>
      <c r="F61" s="30">
        <v>55369</v>
      </c>
      <c r="G61" s="31"/>
      <c r="H61" s="30">
        <v>69641</v>
      </c>
      <c r="I61" s="30"/>
      <c r="J61" s="30">
        <v>37238</v>
      </c>
    </row>
    <row r="62" spans="1:10" s="27" customFormat="1" ht="21" customHeight="1" x14ac:dyDescent="0.25">
      <c r="A62" s="41" t="s">
        <v>46</v>
      </c>
      <c r="B62" s="29"/>
      <c r="C62" s="28"/>
      <c r="D62" s="30">
        <v>249775</v>
      </c>
      <c r="E62" s="30"/>
      <c r="F62" s="30">
        <v>246580</v>
      </c>
      <c r="G62" s="31"/>
      <c r="H62" s="30">
        <v>50189</v>
      </c>
      <c r="I62" s="30"/>
      <c r="J62" s="30">
        <f>53601+1</f>
        <v>53602</v>
      </c>
    </row>
    <row r="63" spans="1:10" s="27" customFormat="1" ht="21" customHeight="1" x14ac:dyDescent="0.25">
      <c r="A63" s="41" t="s">
        <v>47</v>
      </c>
      <c r="B63" s="29"/>
      <c r="C63" s="28"/>
      <c r="D63" s="30">
        <v>3000</v>
      </c>
      <c r="E63" s="30"/>
      <c r="F63" s="30">
        <v>3000</v>
      </c>
      <c r="G63" s="31"/>
      <c r="H63" s="30">
        <v>0</v>
      </c>
      <c r="I63" s="30"/>
      <c r="J63" s="30">
        <v>0</v>
      </c>
    </row>
    <row r="64" spans="1:10" s="36" customFormat="1" ht="21" customHeight="1" x14ac:dyDescent="0.25">
      <c r="A64" s="32" t="s">
        <v>48</v>
      </c>
      <c r="B64" s="33"/>
      <c r="C64" s="32"/>
      <c r="D64" s="34">
        <f>SUM(D59:D63)</f>
        <v>1446013</v>
      </c>
      <c r="E64" s="35"/>
      <c r="F64" s="34">
        <f>SUM(F59:F63)</f>
        <v>1525717</v>
      </c>
      <c r="G64" s="35"/>
      <c r="H64" s="34">
        <f>SUM(H59:H63)</f>
        <v>934369</v>
      </c>
      <c r="I64" s="35"/>
      <c r="J64" s="34">
        <f>SUM(J59:J63)</f>
        <v>958493</v>
      </c>
    </row>
    <row r="65" spans="1:10" s="27" customFormat="1" ht="4.5" customHeight="1" x14ac:dyDescent="0.25">
      <c r="A65" s="28"/>
      <c r="B65" s="29"/>
      <c r="C65" s="28"/>
      <c r="D65" s="37"/>
      <c r="E65" s="37"/>
      <c r="F65" s="37"/>
      <c r="G65" s="37"/>
      <c r="H65" s="37"/>
      <c r="I65" s="37"/>
      <c r="J65" s="37"/>
    </row>
    <row r="66" spans="1:10" s="27" customFormat="1" ht="21" customHeight="1" x14ac:dyDescent="0.25">
      <c r="A66" s="32" t="s">
        <v>49</v>
      </c>
      <c r="B66" s="29"/>
      <c r="C66" s="28"/>
      <c r="D66" s="45">
        <f>SUM(D56+D64)</f>
        <v>5509504</v>
      </c>
      <c r="E66" s="35"/>
      <c r="F66" s="45">
        <f>SUM(F56+F64)</f>
        <v>5659975</v>
      </c>
      <c r="G66" s="35"/>
      <c r="H66" s="45">
        <f>SUM(H56+H64)</f>
        <v>3844209</v>
      </c>
      <c r="I66" s="35"/>
      <c r="J66" s="45">
        <f>SUM(J56+J64)</f>
        <v>4210163</v>
      </c>
    </row>
    <row r="67" spans="1:10" s="27" customFormat="1" ht="4.5" customHeight="1" x14ac:dyDescent="0.25">
      <c r="A67" s="28"/>
      <c r="B67" s="29"/>
      <c r="C67" s="28"/>
      <c r="D67" s="37"/>
      <c r="E67" s="37"/>
      <c r="F67" s="37"/>
      <c r="G67" s="37"/>
      <c r="H67" s="37"/>
      <c r="I67" s="37"/>
      <c r="J67" s="37"/>
    </row>
    <row r="68" spans="1:10" s="27" customFormat="1" ht="21" customHeight="1" x14ac:dyDescent="0.25">
      <c r="A68" s="38" t="s">
        <v>50</v>
      </c>
      <c r="B68" s="29"/>
      <c r="C68" s="28"/>
      <c r="D68" s="37"/>
      <c r="E68" s="37"/>
      <c r="F68" s="37"/>
      <c r="G68" s="37"/>
      <c r="H68" s="37"/>
      <c r="I68" s="37"/>
      <c r="J68" s="37"/>
    </row>
    <row r="69" spans="1:10" s="27" customFormat="1" ht="21" customHeight="1" x14ac:dyDescent="0.25">
      <c r="A69" s="28" t="s">
        <v>51</v>
      </c>
      <c r="B69" s="29"/>
      <c r="C69" s="28"/>
      <c r="D69" s="37"/>
      <c r="E69" s="37"/>
      <c r="F69" s="37"/>
      <c r="G69" s="37"/>
      <c r="H69" s="37"/>
      <c r="I69" s="37"/>
      <c r="J69" s="37"/>
    </row>
    <row r="70" spans="1:10" s="27" customFormat="1" ht="21" customHeight="1" thickBot="1" x14ac:dyDescent="0.3">
      <c r="A70" s="28" t="s">
        <v>52</v>
      </c>
      <c r="B70" s="29"/>
      <c r="C70" s="28"/>
      <c r="D70" s="46">
        <v>681479.68799999997</v>
      </c>
      <c r="E70" s="37"/>
      <c r="F70" s="46">
        <v>681479.68799999997</v>
      </c>
      <c r="G70" s="37"/>
      <c r="H70" s="46">
        <v>681479.68799999997</v>
      </c>
      <c r="I70" s="37"/>
      <c r="J70" s="46">
        <v>681479.68799999997</v>
      </c>
    </row>
    <row r="71" spans="1:10" s="27" customFormat="1" ht="21" customHeight="1" thickTop="1" x14ac:dyDescent="0.25">
      <c r="A71" s="28" t="s">
        <v>53</v>
      </c>
      <c r="B71" s="29"/>
      <c r="C71" s="28"/>
      <c r="D71" s="37">
        <f>+'SCE7'!C50</f>
        <v>681480</v>
      </c>
      <c r="E71" s="47"/>
      <c r="F71" s="37">
        <f>'SCE7'!C38</f>
        <v>681480</v>
      </c>
      <c r="G71" s="37"/>
      <c r="H71" s="37">
        <f>+'SCE8'!D41</f>
        <v>681480</v>
      </c>
      <c r="I71" s="47"/>
      <c r="J71" s="37">
        <f>'SCE8'!D29</f>
        <v>681480</v>
      </c>
    </row>
    <row r="72" spans="1:10" s="27" customFormat="1" ht="21" customHeight="1" x14ac:dyDescent="0.25">
      <c r="A72" s="28" t="s">
        <v>213</v>
      </c>
      <c r="B72" s="29"/>
      <c r="C72" s="28"/>
      <c r="D72" s="48"/>
      <c r="E72" s="47"/>
      <c r="F72" s="48"/>
      <c r="G72" s="48"/>
      <c r="H72" s="48"/>
      <c r="I72" s="47"/>
      <c r="J72" s="48"/>
    </row>
    <row r="73" spans="1:10" s="27" customFormat="1" ht="21" customHeight="1" x14ac:dyDescent="0.25">
      <c r="A73" s="28" t="s">
        <v>212</v>
      </c>
      <c r="B73" s="29"/>
      <c r="C73" s="28"/>
      <c r="D73" s="30">
        <f>+'SCE8'!F41</f>
        <v>342170</v>
      </c>
      <c r="E73" s="30"/>
      <c r="F73" s="30">
        <f>'SCE7'!E38</f>
        <v>342170</v>
      </c>
      <c r="G73" s="31"/>
      <c r="H73" s="30">
        <f>+'SCE8'!F41</f>
        <v>342170</v>
      </c>
      <c r="I73" s="30"/>
      <c r="J73" s="30">
        <f>'SCE8'!F29</f>
        <v>342170</v>
      </c>
    </row>
    <row r="74" spans="1:10" s="27" customFormat="1" ht="21" customHeight="1" x14ac:dyDescent="0.25">
      <c r="A74" s="28" t="s">
        <v>55</v>
      </c>
      <c r="B74" s="29"/>
      <c r="C74" s="28"/>
      <c r="D74" s="30"/>
      <c r="E74" s="30"/>
      <c r="F74" s="30"/>
      <c r="G74" s="31"/>
      <c r="H74" s="30"/>
      <c r="I74" s="30"/>
      <c r="J74" s="30"/>
    </row>
    <row r="75" spans="1:10" s="27" customFormat="1" ht="21" customHeight="1" x14ac:dyDescent="0.25">
      <c r="A75" s="28" t="s">
        <v>56</v>
      </c>
      <c r="B75" s="29"/>
      <c r="C75" s="28"/>
      <c r="D75" s="30"/>
      <c r="E75" s="30"/>
      <c r="F75" s="30"/>
      <c r="G75" s="31"/>
      <c r="H75" s="30"/>
      <c r="I75" s="30"/>
      <c r="J75" s="30"/>
    </row>
    <row r="76" spans="1:10" s="27" customFormat="1" ht="21" customHeight="1" x14ac:dyDescent="0.25">
      <c r="A76" s="28" t="s">
        <v>199</v>
      </c>
      <c r="B76" s="29"/>
      <c r="C76" s="28"/>
      <c r="D76" s="30">
        <f>+'SCE7'!I50</f>
        <v>108696</v>
      </c>
      <c r="E76" s="30"/>
      <c r="F76" s="30">
        <f>'SCE7'!I38</f>
        <v>108696</v>
      </c>
      <c r="G76" s="31"/>
      <c r="H76" s="30">
        <f>+'SCE8'!J41</f>
        <v>70972</v>
      </c>
      <c r="I76" s="30"/>
      <c r="J76" s="30">
        <f>'SCE8'!J29</f>
        <v>70972</v>
      </c>
    </row>
    <row r="77" spans="1:10" s="27" customFormat="1" ht="21" customHeight="1" x14ac:dyDescent="0.25">
      <c r="A77" s="28" t="s">
        <v>57</v>
      </c>
      <c r="B77" s="29"/>
      <c r="C77" s="28"/>
      <c r="D77" s="30">
        <f>+'SCE7'!K50</f>
        <v>-240288</v>
      </c>
      <c r="E77" s="30"/>
      <c r="F77" s="30">
        <f>'SCE7'!K38</f>
        <v>-164845</v>
      </c>
      <c r="G77" s="31"/>
      <c r="H77" s="30">
        <f>+'SCE8'!L41</f>
        <v>263273</v>
      </c>
      <c r="I77" s="30"/>
      <c r="J77" s="30">
        <f>'SCE8'!L29</f>
        <v>357930</v>
      </c>
    </row>
    <row r="78" spans="1:10" s="27" customFormat="1" ht="21" customHeight="1" x14ac:dyDescent="0.25">
      <c r="A78" s="28" t="s">
        <v>58</v>
      </c>
      <c r="B78" s="29"/>
      <c r="C78" s="28"/>
      <c r="D78" s="30">
        <f>+'SCE7'!U50</f>
        <v>1222498</v>
      </c>
      <c r="E78" s="30"/>
      <c r="F78" s="30">
        <f>'SCE7'!U38</f>
        <v>1251504</v>
      </c>
      <c r="G78" s="31"/>
      <c r="H78" s="30">
        <f>'SCE8'!N41</f>
        <v>491502</v>
      </c>
      <c r="I78" s="30"/>
      <c r="J78" s="30">
        <f>'SCE8'!N29</f>
        <v>511789</v>
      </c>
    </row>
    <row r="79" spans="1:10" s="36" customFormat="1" ht="21" customHeight="1" x14ac:dyDescent="0.25">
      <c r="A79" s="49" t="s">
        <v>59</v>
      </c>
      <c r="B79" s="33"/>
      <c r="C79" s="32"/>
      <c r="D79" s="50">
        <f>SUM(D71:D78)</f>
        <v>2114556</v>
      </c>
      <c r="E79" s="35"/>
      <c r="F79" s="50">
        <f>SUM(F71:F78)</f>
        <v>2219005</v>
      </c>
      <c r="G79" s="35"/>
      <c r="H79" s="50">
        <f>SUM(H71:H78)</f>
        <v>1849397</v>
      </c>
      <c r="I79" s="35"/>
      <c r="J79" s="50">
        <f>SUM(J71:J78)</f>
        <v>1964341</v>
      </c>
    </row>
    <row r="80" spans="1:10" s="27" customFormat="1" ht="21" customHeight="1" x14ac:dyDescent="0.25">
      <c r="A80" s="28" t="s">
        <v>60</v>
      </c>
      <c r="B80" s="29"/>
      <c r="C80" s="28"/>
      <c r="D80" s="51">
        <f>+'SCE7'!Y50</f>
        <v>220706</v>
      </c>
      <c r="E80" s="37"/>
      <c r="F80" s="51">
        <f>'SCE7'!Y38</f>
        <v>218867</v>
      </c>
      <c r="G80" s="37"/>
      <c r="H80" s="51">
        <v>0</v>
      </c>
      <c r="I80" s="47"/>
      <c r="J80" s="51">
        <v>0</v>
      </c>
    </row>
    <row r="81" spans="1:10" s="27" customFormat="1" ht="21" customHeight="1" x14ac:dyDescent="0.25">
      <c r="A81" s="32" t="s">
        <v>61</v>
      </c>
      <c r="B81" s="29"/>
      <c r="C81" s="28"/>
      <c r="D81" s="45">
        <f>SUM(D79:D80)</f>
        <v>2335262</v>
      </c>
      <c r="E81" s="35"/>
      <c r="F81" s="45">
        <f>SUM(F79:F80)</f>
        <v>2437872</v>
      </c>
      <c r="G81" s="35"/>
      <c r="H81" s="45">
        <f>SUM(H79:H80)</f>
        <v>1849397</v>
      </c>
      <c r="I81" s="35"/>
      <c r="J81" s="45">
        <f>SUM(J79:J80)</f>
        <v>1964341</v>
      </c>
    </row>
    <row r="82" spans="1:10" s="27" customFormat="1" ht="5.25" customHeight="1" x14ac:dyDescent="0.25">
      <c r="A82" s="32"/>
      <c r="B82" s="29"/>
      <c r="C82" s="28"/>
      <c r="D82" s="37"/>
      <c r="E82" s="37"/>
      <c r="F82" s="37"/>
      <c r="G82" s="37"/>
      <c r="H82" s="37"/>
      <c r="I82" s="37"/>
      <c r="J82" s="37"/>
    </row>
    <row r="83" spans="1:10" s="27" customFormat="1" ht="21" customHeight="1" thickBot="1" x14ac:dyDescent="0.3">
      <c r="A83" s="32" t="s">
        <v>62</v>
      </c>
      <c r="B83" s="29"/>
      <c r="C83" s="28"/>
      <c r="D83" s="43">
        <f>D66+D81</f>
        <v>7844766</v>
      </c>
      <c r="E83" s="35"/>
      <c r="F83" s="43">
        <f>F66+F81</f>
        <v>8097847</v>
      </c>
      <c r="G83" s="35"/>
      <c r="H83" s="43">
        <f>H66+H81</f>
        <v>5693606</v>
      </c>
      <c r="I83" s="35"/>
      <c r="J83" s="43">
        <f>J66+J81</f>
        <v>6174504</v>
      </c>
    </row>
    <row r="84" spans="1:10" ht="19.5" thickTop="1" x14ac:dyDescent="0.25"/>
  </sheetData>
  <mergeCells count="6">
    <mergeCell ref="D45:J45"/>
    <mergeCell ref="D5:F5"/>
    <mergeCell ref="H5:J5"/>
    <mergeCell ref="D9:J9"/>
    <mergeCell ref="D41:G41"/>
    <mergeCell ref="H41:J41"/>
  </mergeCells>
  <pageMargins left="0.78740157480314998" right="0.78740157480314998" top="0.511811023622047" bottom="0.511811023622047" header="0.511811023622047" footer="0.511811023622047"/>
  <pageSetup paperSize="9" scale="72" firstPageNumber="3" fitToHeight="0" orientation="portrait" useFirstPageNumber="1" r:id="rId1"/>
  <headerFooter>
    <oddFooter>&amp;L&amp;"Angsana New,Regular"&amp;14  
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rowBreaks count="1" manualBreakCount="1">
    <brk id="3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</sheetPr>
  <dimension ref="A1:J46"/>
  <sheetViews>
    <sheetView view="pageBreakPreview" topLeftCell="A19" zoomScale="80" zoomScaleNormal="100" zoomScaleSheetLayoutView="80" workbookViewId="0">
      <selection activeCell="A24" sqref="A24"/>
    </sheetView>
  </sheetViews>
  <sheetFormatPr defaultRowHeight="21.75" x14ac:dyDescent="0.25"/>
  <cols>
    <col min="1" max="1" width="59.85546875" style="67" customWidth="1"/>
    <col min="2" max="2" width="9.85546875" style="68" customWidth="1"/>
    <col min="3" max="3" width="1" style="67" customWidth="1"/>
    <col min="4" max="4" width="13.85546875" style="69" customWidth="1"/>
    <col min="5" max="5" width="1" style="69" customWidth="1"/>
    <col min="6" max="6" width="13.85546875" style="69" customWidth="1"/>
    <col min="7" max="7" width="1" style="69" customWidth="1"/>
    <col min="8" max="8" width="13.85546875" style="65" customWidth="1"/>
    <col min="9" max="9" width="1" style="69" customWidth="1"/>
    <col min="10" max="10" width="13.85546875" style="65" customWidth="1"/>
    <col min="11" max="16384" width="9.140625" style="70"/>
  </cols>
  <sheetData>
    <row r="1" spans="1:10" s="62" customFormat="1" ht="23.25" x14ac:dyDescent="0.25">
      <c r="A1" s="1" t="s">
        <v>211</v>
      </c>
      <c r="B1" s="58"/>
      <c r="C1" s="59"/>
      <c r="D1" s="60"/>
      <c r="E1" s="60"/>
      <c r="F1" s="60"/>
      <c r="G1" s="60"/>
      <c r="H1" s="61"/>
      <c r="I1" s="60"/>
      <c r="J1" s="61"/>
    </row>
    <row r="2" spans="1:10" s="62" customFormat="1" ht="23.25" x14ac:dyDescent="0.25">
      <c r="A2" s="175" t="s">
        <v>228</v>
      </c>
      <c r="B2" s="58"/>
      <c r="C2" s="59"/>
      <c r="D2" s="60"/>
      <c r="E2" s="60"/>
      <c r="F2" s="60"/>
      <c r="G2" s="60"/>
      <c r="H2" s="61"/>
      <c r="I2" s="60"/>
      <c r="J2" s="61"/>
    </row>
    <row r="3" spans="1:10" s="62" customFormat="1" ht="23.25" x14ac:dyDescent="0.25">
      <c r="A3" s="57" t="s">
        <v>63</v>
      </c>
      <c r="B3" s="58"/>
      <c r="C3" s="59"/>
      <c r="D3" s="60"/>
      <c r="E3" s="60"/>
      <c r="F3" s="60"/>
      <c r="G3" s="60"/>
      <c r="H3" s="61"/>
      <c r="I3" s="60"/>
      <c r="J3" s="61"/>
    </row>
    <row r="4" spans="1:10" s="66" customFormat="1" ht="11.25" customHeight="1" x14ac:dyDescent="0.25">
      <c r="A4" s="63"/>
      <c r="B4" s="64"/>
      <c r="C4" s="63"/>
      <c r="D4" s="65"/>
      <c r="E4" s="65"/>
      <c r="F4" s="65"/>
      <c r="G4" s="65"/>
      <c r="H4" s="65"/>
      <c r="I4" s="65"/>
      <c r="J4" s="65"/>
    </row>
    <row r="5" spans="1:10" x14ac:dyDescent="0.25">
      <c r="A5" s="67" t="s">
        <v>64</v>
      </c>
      <c r="D5" s="180" t="s">
        <v>1</v>
      </c>
      <c r="E5" s="180"/>
      <c r="F5" s="180"/>
      <c r="H5" s="180" t="s">
        <v>2</v>
      </c>
      <c r="I5" s="180"/>
      <c r="J5" s="180"/>
    </row>
    <row r="6" spans="1:10" x14ac:dyDescent="0.25">
      <c r="D6" s="181" t="s">
        <v>189</v>
      </c>
      <c r="E6" s="181"/>
      <c r="F6" s="181"/>
      <c r="H6" s="181" t="s">
        <v>189</v>
      </c>
      <c r="I6" s="181"/>
      <c r="J6" s="181"/>
    </row>
    <row r="7" spans="1:10" x14ac:dyDescent="0.25">
      <c r="D7" s="182" t="s">
        <v>170</v>
      </c>
      <c r="E7" s="181"/>
      <c r="F7" s="181"/>
      <c r="H7" s="182" t="s">
        <v>170</v>
      </c>
      <c r="I7" s="181"/>
      <c r="J7" s="181"/>
    </row>
    <row r="8" spans="1:10" x14ac:dyDescent="0.25">
      <c r="B8" s="64" t="s">
        <v>5</v>
      </c>
      <c r="D8" s="19" t="s">
        <v>155</v>
      </c>
      <c r="E8" s="20"/>
      <c r="F8" s="19" t="s">
        <v>6</v>
      </c>
      <c r="G8" s="21"/>
      <c r="H8" s="19" t="s">
        <v>155</v>
      </c>
      <c r="I8" s="20"/>
      <c r="J8" s="19" t="s">
        <v>6</v>
      </c>
    </row>
    <row r="9" spans="1:10" x14ac:dyDescent="0.45">
      <c r="A9" s="71" t="s">
        <v>193</v>
      </c>
      <c r="B9" s="72"/>
      <c r="D9" s="179" t="s">
        <v>8</v>
      </c>
      <c r="E9" s="179"/>
      <c r="F9" s="179"/>
      <c r="G9" s="179"/>
      <c r="H9" s="179"/>
      <c r="I9" s="179"/>
      <c r="J9" s="179"/>
    </row>
    <row r="10" spans="1:10" x14ac:dyDescent="0.45">
      <c r="A10" s="71" t="s">
        <v>65</v>
      </c>
      <c r="H10" s="69"/>
      <c r="J10" s="69"/>
    </row>
    <row r="11" spans="1:10" x14ac:dyDescent="0.25">
      <c r="A11" s="67" t="s">
        <v>191</v>
      </c>
      <c r="B11" s="68">
        <v>10</v>
      </c>
      <c r="D11" s="73">
        <v>1854480</v>
      </c>
      <c r="E11" s="73"/>
      <c r="F11" s="73">
        <v>1699918</v>
      </c>
      <c r="G11" s="73"/>
      <c r="H11" s="73">
        <v>1283455</v>
      </c>
      <c r="I11" s="73"/>
      <c r="J11" s="73">
        <v>1221004</v>
      </c>
    </row>
    <row r="12" spans="1:10" x14ac:dyDescent="0.25">
      <c r="A12" s="67" t="s">
        <v>66</v>
      </c>
      <c r="D12" s="74">
        <v>21621</v>
      </c>
      <c r="E12" s="73"/>
      <c r="F12" s="74">
        <v>18588</v>
      </c>
      <c r="G12" s="73"/>
      <c r="H12" s="74">
        <v>1833</v>
      </c>
      <c r="I12" s="73"/>
      <c r="J12" s="74">
        <v>20887</v>
      </c>
    </row>
    <row r="13" spans="1:10" x14ac:dyDescent="0.45">
      <c r="A13" s="75" t="s">
        <v>67</v>
      </c>
      <c r="D13" s="76">
        <f>SUM(D11:D12)</f>
        <v>1876101</v>
      </c>
      <c r="E13" s="77"/>
      <c r="F13" s="76">
        <f>SUM(F11:F12)</f>
        <v>1718506</v>
      </c>
      <c r="G13" s="77"/>
      <c r="H13" s="76">
        <f>SUM(H11:H12)</f>
        <v>1285288</v>
      </c>
      <c r="I13" s="77"/>
      <c r="J13" s="76">
        <f>SUM(J11:J12)</f>
        <v>1241891</v>
      </c>
    </row>
    <row r="14" spans="1:10" ht="9.9499999999999993" customHeight="1" x14ac:dyDescent="0.25">
      <c r="D14" s="73"/>
      <c r="E14" s="73"/>
      <c r="F14" s="73"/>
      <c r="G14" s="73"/>
      <c r="H14" s="73"/>
      <c r="I14" s="73"/>
      <c r="J14" s="73"/>
    </row>
    <row r="15" spans="1:10" x14ac:dyDescent="0.45">
      <c r="A15" s="78" t="s">
        <v>68</v>
      </c>
      <c r="D15" s="73"/>
      <c r="E15" s="73"/>
      <c r="F15" s="73"/>
      <c r="G15" s="73"/>
      <c r="H15" s="73"/>
      <c r="I15" s="73"/>
      <c r="J15" s="73"/>
    </row>
    <row r="16" spans="1:10" x14ac:dyDescent="0.25">
      <c r="A16" s="67" t="s">
        <v>192</v>
      </c>
      <c r="D16" s="73">
        <v>-1649807</v>
      </c>
      <c r="E16" s="73"/>
      <c r="F16" s="73">
        <v>-1498441</v>
      </c>
      <c r="G16" s="73"/>
      <c r="H16" s="73">
        <v>-1165710</v>
      </c>
      <c r="I16" s="73"/>
      <c r="J16" s="73">
        <v>-1106486</v>
      </c>
    </row>
    <row r="17" spans="1:10" s="66" customFormat="1" x14ac:dyDescent="0.25">
      <c r="A17" s="63" t="s">
        <v>69</v>
      </c>
      <c r="B17" s="64"/>
      <c r="C17" s="63"/>
      <c r="D17" s="73">
        <v>-71012</v>
      </c>
      <c r="E17" s="73"/>
      <c r="F17" s="73">
        <v>-63397</v>
      </c>
      <c r="G17" s="73"/>
      <c r="H17" s="73">
        <v>-53244</v>
      </c>
      <c r="I17" s="73"/>
      <c r="J17" s="73">
        <v>-48356</v>
      </c>
    </row>
    <row r="18" spans="1:10" s="66" customFormat="1" x14ac:dyDescent="0.25">
      <c r="A18" s="67" t="s">
        <v>70</v>
      </c>
      <c r="B18" s="64"/>
      <c r="C18" s="63"/>
      <c r="D18" s="79">
        <v>-91593</v>
      </c>
      <c r="E18" s="73"/>
      <c r="F18" s="79">
        <v>-97659</v>
      </c>
      <c r="G18" s="73"/>
      <c r="H18" s="79">
        <v>-52748</v>
      </c>
      <c r="I18" s="73"/>
      <c r="J18" s="79">
        <v>-38156</v>
      </c>
    </row>
    <row r="19" spans="1:10" x14ac:dyDescent="0.25">
      <c r="A19" s="67" t="s">
        <v>71</v>
      </c>
      <c r="D19" s="74">
        <v>-47156</v>
      </c>
      <c r="E19" s="73"/>
      <c r="F19" s="74">
        <v>-42880</v>
      </c>
      <c r="G19" s="73"/>
      <c r="H19" s="74">
        <v>-38698</v>
      </c>
      <c r="I19" s="73"/>
      <c r="J19" s="74">
        <v>-37890</v>
      </c>
    </row>
    <row r="20" spans="1:10" x14ac:dyDescent="0.45">
      <c r="A20" s="80" t="s">
        <v>72</v>
      </c>
      <c r="D20" s="76">
        <f>SUM(D16:D19)</f>
        <v>-1859568</v>
      </c>
      <c r="E20" s="77"/>
      <c r="F20" s="76">
        <f>SUM(F16:F19)</f>
        <v>-1702377</v>
      </c>
      <c r="G20" s="77"/>
      <c r="H20" s="76">
        <f>SUM(H16:H19)</f>
        <v>-1310400</v>
      </c>
      <c r="I20" s="77"/>
      <c r="J20" s="76">
        <f>SUM(J16:J19)</f>
        <v>-1230888</v>
      </c>
    </row>
    <row r="21" spans="1:10" ht="9.9499999999999993" customHeight="1" x14ac:dyDescent="0.25">
      <c r="D21" s="73"/>
      <c r="E21" s="73"/>
      <c r="F21" s="73"/>
      <c r="G21" s="73"/>
      <c r="H21" s="73"/>
      <c r="I21" s="73"/>
      <c r="J21" s="73"/>
    </row>
    <row r="22" spans="1:10" x14ac:dyDescent="0.25">
      <c r="A22" s="67" t="s">
        <v>207</v>
      </c>
      <c r="D22" s="65">
        <v>63</v>
      </c>
      <c r="F22" s="74">
        <v>-647</v>
      </c>
      <c r="H22" s="65">
        <v>0</v>
      </c>
      <c r="J22" s="65">
        <v>0</v>
      </c>
    </row>
    <row r="23" spans="1:10" x14ac:dyDescent="0.45">
      <c r="A23" s="81" t="s">
        <v>194</v>
      </c>
      <c r="D23" s="82">
        <f>SUM(D13,D20,D22)</f>
        <v>16596</v>
      </c>
      <c r="E23" s="73"/>
      <c r="F23" s="82">
        <f>SUM(F13,F20,F22)</f>
        <v>15482</v>
      </c>
      <c r="G23" s="73"/>
      <c r="H23" s="82">
        <f>SUM(H13,H20,H22)</f>
        <v>-25112</v>
      </c>
      <c r="I23" s="73"/>
      <c r="J23" s="82">
        <f>SUM(J13,J20,J22)</f>
        <v>11003</v>
      </c>
    </row>
    <row r="24" spans="1:10" x14ac:dyDescent="0.45">
      <c r="A24" s="169" t="s">
        <v>234</v>
      </c>
      <c r="D24" s="74">
        <v>-656</v>
      </c>
      <c r="E24" s="79"/>
      <c r="F24" s="74">
        <v>-2418</v>
      </c>
      <c r="G24" s="79"/>
      <c r="H24" s="74">
        <v>948</v>
      </c>
      <c r="I24" s="79"/>
      <c r="J24" s="74">
        <v>-24</v>
      </c>
    </row>
    <row r="25" spans="1:10" ht="22.5" thickBot="1" x14ac:dyDescent="0.3">
      <c r="A25" s="83" t="s">
        <v>195</v>
      </c>
      <c r="D25" s="84">
        <f>+D23+D24</f>
        <v>15940</v>
      </c>
      <c r="E25" s="77"/>
      <c r="F25" s="84">
        <f>F23+F24</f>
        <v>13064</v>
      </c>
      <c r="G25" s="77"/>
      <c r="H25" s="84">
        <f>+H23+H24</f>
        <v>-24164</v>
      </c>
      <c r="I25" s="77"/>
      <c r="J25" s="84">
        <f>J23+J24</f>
        <v>10979</v>
      </c>
    </row>
    <row r="26" spans="1:10" ht="9.9499999999999993" customHeight="1" thickTop="1" x14ac:dyDescent="0.25">
      <c r="A26" s="83"/>
      <c r="D26" s="85"/>
      <c r="E26" s="77"/>
      <c r="F26" s="85"/>
      <c r="G26" s="77"/>
      <c r="H26" s="85"/>
      <c r="I26" s="77"/>
      <c r="J26" s="85"/>
    </row>
    <row r="27" spans="1:10" x14ac:dyDescent="0.25">
      <c r="A27" s="86" t="s">
        <v>73</v>
      </c>
      <c r="D27" s="87"/>
      <c r="E27" s="77"/>
      <c r="F27" s="87"/>
      <c r="G27" s="77"/>
      <c r="H27" s="87"/>
      <c r="I27" s="77"/>
      <c r="J27" s="87"/>
    </row>
    <row r="28" spans="1:10" x14ac:dyDescent="0.25">
      <c r="A28" s="88" t="s">
        <v>74</v>
      </c>
      <c r="D28" s="87"/>
      <c r="E28" s="77"/>
      <c r="F28" s="87"/>
      <c r="G28" s="77"/>
      <c r="H28" s="87"/>
      <c r="I28" s="77"/>
      <c r="J28" s="87"/>
    </row>
    <row r="29" spans="1:10" x14ac:dyDescent="0.25">
      <c r="A29" s="89" t="s">
        <v>75</v>
      </c>
      <c r="D29" s="69">
        <v>-4537</v>
      </c>
      <c r="E29" s="90"/>
      <c r="F29" s="90">
        <v>-2180</v>
      </c>
      <c r="G29" s="90"/>
      <c r="H29" s="90">
        <v>0</v>
      </c>
      <c r="I29" s="90"/>
      <c r="J29" s="90">
        <v>0</v>
      </c>
    </row>
    <row r="30" spans="1:10" x14ac:dyDescent="0.25">
      <c r="A30" s="86" t="s">
        <v>162</v>
      </c>
      <c r="D30" s="91">
        <f>SUM(D29:D29)</f>
        <v>-4537</v>
      </c>
      <c r="E30" s="92"/>
      <c r="F30" s="91">
        <f>SUM(F29:F29)</f>
        <v>-2180</v>
      </c>
      <c r="G30" s="92"/>
      <c r="H30" s="91">
        <f>SUM(H29:H29)</f>
        <v>0</v>
      </c>
      <c r="I30" s="92"/>
      <c r="J30" s="91">
        <f>SUM(J29:J29)</f>
        <v>0</v>
      </c>
    </row>
    <row r="31" spans="1:10" x14ac:dyDescent="0.25">
      <c r="A31" s="86" t="s">
        <v>214</v>
      </c>
      <c r="D31" s="92">
        <f>+D30</f>
        <v>-4537</v>
      </c>
      <c r="E31" s="92"/>
      <c r="F31" s="92">
        <f>+F30</f>
        <v>-2180</v>
      </c>
      <c r="G31" s="92"/>
      <c r="H31" s="92">
        <f>+H30</f>
        <v>0</v>
      </c>
      <c r="I31" s="92"/>
      <c r="J31" s="92">
        <f>+J30</f>
        <v>0</v>
      </c>
    </row>
    <row r="32" spans="1:10" ht="22.5" thickBot="1" x14ac:dyDescent="0.5">
      <c r="A32" s="81" t="s">
        <v>163</v>
      </c>
      <c r="D32" s="93">
        <f>SUM(D25,D31)</f>
        <v>11403</v>
      </c>
      <c r="E32" s="94"/>
      <c r="F32" s="93">
        <f>SUM(F25,F31)</f>
        <v>10884</v>
      </c>
      <c r="G32" s="94"/>
      <c r="H32" s="93">
        <f>SUM(H25,H31)</f>
        <v>-24164</v>
      </c>
      <c r="I32" s="94"/>
      <c r="J32" s="93">
        <f>SUM(J25,J31)</f>
        <v>10979</v>
      </c>
    </row>
    <row r="33" spans="1:10" ht="9.9499999999999993" customHeight="1" thickTop="1" x14ac:dyDescent="0.25">
      <c r="A33" s="86"/>
      <c r="D33" s="92"/>
      <c r="E33" s="94"/>
      <c r="F33" s="92"/>
      <c r="G33" s="94"/>
      <c r="H33" s="92"/>
      <c r="I33" s="94"/>
      <c r="J33" s="92"/>
    </row>
    <row r="34" spans="1:10" x14ac:dyDescent="0.25">
      <c r="A34" s="83" t="s">
        <v>164</v>
      </c>
      <c r="D34" s="85"/>
      <c r="E34" s="77"/>
      <c r="F34" s="85"/>
      <c r="G34" s="77"/>
      <c r="H34" s="85"/>
      <c r="I34" s="77"/>
      <c r="J34" s="85"/>
    </row>
    <row r="35" spans="1:10" x14ac:dyDescent="0.25">
      <c r="A35" s="67" t="s">
        <v>76</v>
      </c>
      <c r="D35" s="79">
        <f>D25-D36</f>
        <v>-783</v>
      </c>
      <c r="E35" s="79"/>
      <c r="F35" s="79">
        <v>543</v>
      </c>
      <c r="G35" s="79"/>
      <c r="H35" s="79">
        <f>H25-H36</f>
        <v>-24164</v>
      </c>
      <c r="I35" s="79"/>
      <c r="J35" s="79">
        <v>10979</v>
      </c>
    </row>
    <row r="36" spans="1:10" x14ac:dyDescent="0.25">
      <c r="A36" s="67" t="s">
        <v>77</v>
      </c>
      <c r="D36" s="74">
        <v>16723</v>
      </c>
      <c r="E36" s="79"/>
      <c r="F36" s="74">
        <v>12521</v>
      </c>
      <c r="G36" s="79"/>
      <c r="H36" s="74">
        <v>0</v>
      </c>
      <c r="I36" s="79"/>
      <c r="J36" s="74">
        <v>0</v>
      </c>
    </row>
    <row r="37" spans="1:10" ht="22.5" thickBot="1" x14ac:dyDescent="0.5">
      <c r="A37" s="81" t="s">
        <v>165</v>
      </c>
      <c r="D37" s="95">
        <f>SUM(D35:D36)</f>
        <v>15940</v>
      </c>
      <c r="E37" s="77"/>
      <c r="F37" s="95">
        <f>SUM(F35:F36)</f>
        <v>13064</v>
      </c>
      <c r="G37" s="77"/>
      <c r="H37" s="95">
        <f>SUM(H35:H36)</f>
        <v>-24164</v>
      </c>
      <c r="I37" s="77"/>
      <c r="J37" s="95">
        <f>SUM(J35:J36)</f>
        <v>10979</v>
      </c>
    </row>
    <row r="38" spans="1:10" ht="9.9499999999999993" customHeight="1" thickTop="1" x14ac:dyDescent="0.25">
      <c r="A38" s="83"/>
      <c r="D38" s="85"/>
      <c r="E38" s="77"/>
      <c r="F38" s="85"/>
      <c r="G38" s="77"/>
      <c r="H38" s="85"/>
      <c r="I38" s="77"/>
      <c r="J38" s="85"/>
    </row>
    <row r="39" spans="1:10" x14ac:dyDescent="0.25">
      <c r="A39" s="86" t="s">
        <v>166</v>
      </c>
      <c r="D39" s="87"/>
      <c r="E39" s="77"/>
      <c r="F39" s="87"/>
      <c r="G39" s="77"/>
      <c r="H39" s="87"/>
      <c r="I39" s="77"/>
      <c r="J39" s="87"/>
    </row>
    <row r="40" spans="1:10" x14ac:dyDescent="0.25">
      <c r="A40" s="67" t="s">
        <v>78</v>
      </c>
      <c r="D40" s="79">
        <f>D32-D41</f>
        <v>-4588</v>
      </c>
      <c r="E40" s="79"/>
      <c r="F40" s="79">
        <v>-873</v>
      </c>
      <c r="G40" s="96"/>
      <c r="H40" s="79">
        <f>H32-H41</f>
        <v>-24164</v>
      </c>
      <c r="I40" s="96"/>
      <c r="J40" s="79">
        <v>10979</v>
      </c>
    </row>
    <row r="41" spans="1:10" x14ac:dyDescent="0.25">
      <c r="A41" s="89" t="s">
        <v>79</v>
      </c>
      <c r="D41" s="74">
        <v>15991</v>
      </c>
      <c r="E41" s="79"/>
      <c r="F41" s="74">
        <v>11757</v>
      </c>
      <c r="G41" s="96"/>
      <c r="H41" s="97">
        <v>0</v>
      </c>
      <c r="I41" s="96"/>
      <c r="J41" s="97">
        <v>0</v>
      </c>
    </row>
    <row r="42" spans="1:10" ht="22.5" thickBot="1" x14ac:dyDescent="0.3">
      <c r="A42" s="86" t="s">
        <v>163</v>
      </c>
      <c r="D42" s="98">
        <f>SUM(D40:D41)</f>
        <v>11403</v>
      </c>
      <c r="E42" s="94"/>
      <c r="F42" s="98">
        <f>SUM(F40:F41)</f>
        <v>10884</v>
      </c>
      <c r="G42" s="94"/>
      <c r="H42" s="98">
        <f>SUM(H40:H41)</f>
        <v>-24164</v>
      </c>
      <c r="I42" s="94"/>
      <c r="J42" s="98">
        <f>SUM(J40:J41)</f>
        <v>10979</v>
      </c>
    </row>
    <row r="43" spans="1:10" ht="9.9499999999999993" customHeight="1" thickTop="1" x14ac:dyDescent="0.25">
      <c r="A43" s="86"/>
      <c r="D43" s="92"/>
      <c r="E43" s="94"/>
      <c r="F43" s="92"/>
      <c r="G43" s="94"/>
      <c r="H43" s="92"/>
      <c r="I43" s="94"/>
      <c r="J43" s="92"/>
    </row>
    <row r="44" spans="1:10" x14ac:dyDescent="0.45">
      <c r="A44" s="81" t="s">
        <v>229</v>
      </c>
      <c r="B44" s="68">
        <v>11</v>
      </c>
      <c r="H44" s="69"/>
      <c r="J44" s="69"/>
    </row>
    <row r="45" spans="1:10" ht="22.5" thickBot="1" x14ac:dyDescent="0.5">
      <c r="A45" s="169" t="s">
        <v>203</v>
      </c>
      <c r="D45" s="166">
        <f>+D35/681480</f>
        <v>-1.1489698890649763E-3</v>
      </c>
      <c r="E45" s="100"/>
      <c r="F45" s="99">
        <f>+F35/681480</f>
        <v>7.9679521042437052E-4</v>
      </c>
      <c r="G45" s="100"/>
      <c r="H45" s="166">
        <f>+H35/681480</f>
        <v>-3.5458120561131658E-2</v>
      </c>
      <c r="I45" s="101"/>
      <c r="J45" s="99">
        <f>+J35/681480</f>
        <v>1.6110524153313377E-2</v>
      </c>
    </row>
    <row r="46" spans="1:10" ht="22.5" thickTop="1" x14ac:dyDescent="0.25"/>
  </sheetData>
  <mergeCells count="7">
    <mergeCell ref="D9:J9"/>
    <mergeCell ref="D5:F5"/>
    <mergeCell ref="H5:J5"/>
    <mergeCell ref="D6:F6"/>
    <mergeCell ref="H6:J6"/>
    <mergeCell ref="D7:F7"/>
    <mergeCell ref="H7:J7"/>
  </mergeCells>
  <pageMargins left="0.78740157480314998" right="0.78740157480314998" top="0.511811023622047" bottom="0.511811023622047" header="0.511811023622047" footer="0.511811023622047"/>
  <pageSetup paperSize="9" scale="65" firstPageNumber="5" orientation="portrait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A1:J51"/>
  <sheetViews>
    <sheetView view="pageBreakPreview" topLeftCell="A13" zoomScale="80" zoomScaleNormal="100" zoomScaleSheetLayoutView="80" workbookViewId="0">
      <selection activeCell="A24" sqref="A24"/>
    </sheetView>
  </sheetViews>
  <sheetFormatPr defaultRowHeight="21.75" x14ac:dyDescent="0.25"/>
  <cols>
    <col min="1" max="1" width="64.7109375" style="67" customWidth="1"/>
    <col min="2" max="2" width="9.85546875" style="68" customWidth="1"/>
    <col min="3" max="3" width="1" style="67" customWidth="1"/>
    <col min="4" max="4" width="13.85546875" style="69" customWidth="1"/>
    <col min="5" max="5" width="1" style="69" customWidth="1"/>
    <col min="6" max="6" width="13.85546875" style="69" customWidth="1"/>
    <col min="7" max="7" width="1" style="69" customWidth="1"/>
    <col min="8" max="8" width="13.85546875" style="65" customWidth="1"/>
    <col min="9" max="9" width="1" style="69" customWidth="1"/>
    <col min="10" max="10" width="13.85546875" style="65" customWidth="1"/>
    <col min="11" max="16384" width="9.140625" style="70"/>
  </cols>
  <sheetData>
    <row r="1" spans="1:10" s="62" customFormat="1" ht="23.25" x14ac:dyDescent="0.25">
      <c r="A1" s="1" t="s">
        <v>211</v>
      </c>
      <c r="B1" s="58"/>
      <c r="C1" s="59"/>
      <c r="D1" s="60"/>
      <c r="E1" s="60"/>
      <c r="F1" s="60"/>
      <c r="G1" s="60"/>
      <c r="H1" s="61"/>
      <c r="I1" s="60"/>
      <c r="J1" s="61"/>
    </row>
    <row r="2" spans="1:10" s="62" customFormat="1" ht="23.25" x14ac:dyDescent="0.25">
      <c r="A2" s="175" t="s">
        <v>228</v>
      </c>
      <c r="B2" s="58"/>
      <c r="C2" s="59"/>
      <c r="D2" s="60"/>
      <c r="E2" s="60"/>
      <c r="F2" s="60"/>
      <c r="G2" s="60"/>
      <c r="H2" s="61"/>
      <c r="I2" s="60"/>
      <c r="J2" s="61"/>
    </row>
    <row r="3" spans="1:10" s="62" customFormat="1" ht="23.25" x14ac:dyDescent="0.25">
      <c r="A3" s="57" t="s">
        <v>63</v>
      </c>
      <c r="B3" s="58"/>
      <c r="C3" s="59"/>
      <c r="D3" s="60"/>
      <c r="E3" s="60"/>
      <c r="F3" s="60"/>
      <c r="G3" s="60"/>
      <c r="H3" s="61"/>
      <c r="I3" s="60"/>
      <c r="J3" s="61"/>
    </row>
    <row r="4" spans="1:10" s="66" customFormat="1" ht="11.25" customHeight="1" x14ac:dyDescent="0.25">
      <c r="A4" s="63"/>
      <c r="B4" s="64"/>
      <c r="C4" s="63"/>
      <c r="D4" s="65"/>
      <c r="E4" s="65"/>
      <c r="F4" s="65"/>
      <c r="G4" s="65"/>
      <c r="H4" s="65"/>
      <c r="I4" s="65"/>
      <c r="J4" s="65"/>
    </row>
    <row r="5" spans="1:10" x14ac:dyDescent="0.25">
      <c r="A5" s="67" t="s">
        <v>64</v>
      </c>
      <c r="D5" s="180" t="s">
        <v>1</v>
      </c>
      <c r="E5" s="180"/>
      <c r="F5" s="180"/>
      <c r="H5" s="180" t="s">
        <v>2</v>
      </c>
      <c r="I5" s="180"/>
      <c r="J5" s="180"/>
    </row>
    <row r="6" spans="1:10" x14ac:dyDescent="0.25">
      <c r="D6" s="181" t="s">
        <v>171</v>
      </c>
      <c r="E6" s="181"/>
      <c r="F6" s="181"/>
      <c r="H6" s="181" t="s">
        <v>171</v>
      </c>
      <c r="I6" s="181"/>
      <c r="J6" s="181"/>
    </row>
    <row r="7" spans="1:10" x14ac:dyDescent="0.25">
      <c r="D7" s="182" t="s">
        <v>170</v>
      </c>
      <c r="E7" s="181"/>
      <c r="F7" s="181"/>
      <c r="H7" s="182" t="s">
        <v>170</v>
      </c>
      <c r="I7" s="181"/>
      <c r="J7" s="181"/>
    </row>
    <row r="8" spans="1:10" x14ac:dyDescent="0.25">
      <c r="B8" s="64" t="s">
        <v>5</v>
      </c>
      <c r="D8" s="19" t="s">
        <v>155</v>
      </c>
      <c r="E8" s="20"/>
      <c r="F8" s="19" t="s">
        <v>6</v>
      </c>
      <c r="G8" s="21"/>
      <c r="H8" s="19" t="s">
        <v>155</v>
      </c>
      <c r="I8" s="20"/>
      <c r="J8" s="19" t="s">
        <v>6</v>
      </c>
    </row>
    <row r="9" spans="1:10" x14ac:dyDescent="0.45">
      <c r="A9" s="71" t="s">
        <v>193</v>
      </c>
      <c r="B9" s="72"/>
      <c r="D9" s="179" t="s">
        <v>8</v>
      </c>
      <c r="E9" s="179"/>
      <c r="F9" s="179"/>
      <c r="G9" s="179"/>
      <c r="H9" s="179"/>
      <c r="I9" s="179"/>
      <c r="J9" s="179"/>
    </row>
    <row r="10" spans="1:10" x14ac:dyDescent="0.45">
      <c r="A10" s="71" t="s">
        <v>65</v>
      </c>
      <c r="H10" s="69"/>
      <c r="J10" s="69"/>
    </row>
    <row r="11" spans="1:10" x14ac:dyDescent="0.25">
      <c r="A11" s="67" t="s">
        <v>191</v>
      </c>
      <c r="B11" s="68">
        <v>10</v>
      </c>
      <c r="D11" s="73">
        <v>3739871</v>
      </c>
      <c r="E11" s="73"/>
      <c r="F11" s="73">
        <v>3836019</v>
      </c>
      <c r="G11" s="73"/>
      <c r="H11" s="73">
        <v>2824023</v>
      </c>
      <c r="I11" s="73"/>
      <c r="J11" s="73">
        <v>2784272</v>
      </c>
    </row>
    <row r="12" spans="1:10" x14ac:dyDescent="0.25">
      <c r="A12" s="67" t="s">
        <v>66</v>
      </c>
      <c r="D12" s="74">
        <v>28342</v>
      </c>
      <c r="E12" s="73"/>
      <c r="F12" s="74">
        <v>39560</v>
      </c>
      <c r="G12" s="73"/>
      <c r="H12" s="74">
        <v>4039</v>
      </c>
      <c r="I12" s="73"/>
      <c r="J12" s="74">
        <v>53903</v>
      </c>
    </row>
    <row r="13" spans="1:10" x14ac:dyDescent="0.45">
      <c r="A13" s="75" t="s">
        <v>67</v>
      </c>
      <c r="D13" s="76">
        <f>SUM(D11:D12)</f>
        <v>3768213</v>
      </c>
      <c r="E13" s="77"/>
      <c r="F13" s="76">
        <f>SUM(F11:F12)</f>
        <v>3875579</v>
      </c>
      <c r="G13" s="77"/>
      <c r="H13" s="76">
        <f>SUM(H11:H12)</f>
        <v>2828062</v>
      </c>
      <c r="I13" s="77"/>
      <c r="J13" s="76">
        <f>SUM(J11:J12)</f>
        <v>2838175</v>
      </c>
    </row>
    <row r="14" spans="1:10" ht="9.9499999999999993" customHeight="1" x14ac:dyDescent="0.25">
      <c r="D14" s="73"/>
      <c r="E14" s="73"/>
      <c r="F14" s="73"/>
      <c r="G14" s="73"/>
      <c r="H14" s="73"/>
      <c r="I14" s="73"/>
      <c r="J14" s="73"/>
    </row>
    <row r="15" spans="1:10" x14ac:dyDescent="0.45">
      <c r="A15" s="78" t="s">
        <v>68</v>
      </c>
      <c r="D15" s="73"/>
      <c r="E15" s="73"/>
      <c r="F15" s="73"/>
      <c r="G15" s="73"/>
      <c r="H15" s="73"/>
      <c r="I15" s="73"/>
      <c r="J15" s="73"/>
    </row>
    <row r="16" spans="1:10" x14ac:dyDescent="0.25">
      <c r="A16" s="67" t="s">
        <v>192</v>
      </c>
      <c r="D16" s="73">
        <v>-3399941</v>
      </c>
      <c r="E16" s="73"/>
      <c r="F16" s="73">
        <v>-3298171</v>
      </c>
      <c r="G16" s="73"/>
      <c r="H16" s="73">
        <v>-2622265</v>
      </c>
      <c r="I16" s="73"/>
      <c r="J16" s="73">
        <v>-2498332</v>
      </c>
    </row>
    <row r="17" spans="1:10" s="66" customFormat="1" x14ac:dyDescent="0.25">
      <c r="A17" s="63" t="s">
        <v>69</v>
      </c>
      <c r="B17" s="64"/>
      <c r="C17" s="63"/>
      <c r="D17" s="73">
        <v>-171527</v>
      </c>
      <c r="E17" s="73"/>
      <c r="F17" s="73">
        <v>-146821</v>
      </c>
      <c r="G17" s="73"/>
      <c r="H17" s="73">
        <v>-134804</v>
      </c>
      <c r="I17" s="73"/>
      <c r="J17" s="73">
        <v>-112763</v>
      </c>
    </row>
    <row r="18" spans="1:10" s="66" customFormat="1" x14ac:dyDescent="0.25">
      <c r="A18" s="67" t="s">
        <v>70</v>
      </c>
      <c r="B18" s="64"/>
      <c r="C18" s="63"/>
      <c r="D18" s="79">
        <v>-170194</v>
      </c>
      <c r="E18" s="73"/>
      <c r="F18" s="79">
        <v>-188261</v>
      </c>
      <c r="G18" s="73"/>
      <c r="H18" s="79">
        <v>-89149</v>
      </c>
      <c r="I18" s="73"/>
      <c r="J18" s="79">
        <v>-90126</v>
      </c>
    </row>
    <row r="19" spans="1:10" x14ac:dyDescent="0.25">
      <c r="A19" s="67" t="s">
        <v>71</v>
      </c>
      <c r="D19" s="74">
        <v>-99726</v>
      </c>
      <c r="E19" s="73"/>
      <c r="F19" s="74">
        <v>-90084</v>
      </c>
      <c r="G19" s="73"/>
      <c r="H19" s="74">
        <v>-79261</v>
      </c>
      <c r="I19" s="73"/>
      <c r="J19" s="74">
        <v>-79114</v>
      </c>
    </row>
    <row r="20" spans="1:10" x14ac:dyDescent="0.45">
      <c r="A20" s="80" t="s">
        <v>72</v>
      </c>
      <c r="D20" s="76">
        <f>SUM(D16:D19)</f>
        <v>-3841388</v>
      </c>
      <c r="E20" s="77"/>
      <c r="F20" s="76">
        <f>SUM(F16:F19)</f>
        <v>-3723337</v>
      </c>
      <c r="G20" s="77"/>
      <c r="H20" s="76">
        <f>SUM(H16:H19)</f>
        <v>-2925479</v>
      </c>
      <c r="I20" s="77"/>
      <c r="J20" s="76">
        <f>SUM(J16:J19)</f>
        <v>-2780335</v>
      </c>
    </row>
    <row r="21" spans="1:10" ht="9.9499999999999993" customHeight="1" x14ac:dyDescent="0.25">
      <c r="D21" s="73"/>
      <c r="E21" s="73"/>
      <c r="F21" s="73"/>
      <c r="G21" s="73"/>
      <c r="H21" s="73"/>
      <c r="I21" s="73"/>
      <c r="J21" s="73"/>
    </row>
    <row r="22" spans="1:10" x14ac:dyDescent="0.25">
      <c r="A22" s="67" t="s">
        <v>215</v>
      </c>
      <c r="B22" s="68">
        <v>5</v>
      </c>
      <c r="D22" s="65">
        <v>-188</v>
      </c>
      <c r="F22" s="74">
        <v>-1090</v>
      </c>
      <c r="H22" s="65">
        <v>0</v>
      </c>
      <c r="J22" s="65">
        <v>0</v>
      </c>
    </row>
    <row r="23" spans="1:10" x14ac:dyDescent="0.45">
      <c r="A23" s="81" t="s">
        <v>194</v>
      </c>
      <c r="D23" s="82">
        <f>SUM(D13,D20,D22)</f>
        <v>-73363</v>
      </c>
      <c r="E23" s="73"/>
      <c r="F23" s="82">
        <f>SUM(F13,F20,F22)</f>
        <v>151152</v>
      </c>
      <c r="G23" s="73"/>
      <c r="H23" s="82">
        <f>SUM(H13,H20,H22)</f>
        <v>-97417</v>
      </c>
      <c r="I23" s="73"/>
      <c r="J23" s="82">
        <f>SUM(J13,J20,J22)</f>
        <v>57840</v>
      </c>
    </row>
    <row r="24" spans="1:10" x14ac:dyDescent="0.45">
      <c r="A24" s="169" t="s">
        <v>234</v>
      </c>
      <c r="D24" s="74">
        <v>-7325</v>
      </c>
      <c r="E24" s="79"/>
      <c r="F24" s="74">
        <v>-12196</v>
      </c>
      <c r="G24" s="79"/>
      <c r="H24" s="74">
        <v>587</v>
      </c>
      <c r="I24" s="79"/>
      <c r="J24" s="74">
        <v>-4291</v>
      </c>
    </row>
    <row r="25" spans="1:10" ht="22.5" thickBot="1" x14ac:dyDescent="0.3">
      <c r="A25" s="83" t="s">
        <v>195</v>
      </c>
      <c r="D25" s="84">
        <f>D23+D24</f>
        <v>-80688</v>
      </c>
      <c r="E25" s="77"/>
      <c r="F25" s="84">
        <f>F23+F24</f>
        <v>138956</v>
      </c>
      <c r="G25" s="77"/>
      <c r="H25" s="84">
        <f>H23+H24</f>
        <v>-96830</v>
      </c>
      <c r="I25" s="77"/>
      <c r="J25" s="84">
        <f>J23+J24</f>
        <v>53549</v>
      </c>
    </row>
    <row r="26" spans="1:10" ht="9.9499999999999993" customHeight="1" thickTop="1" x14ac:dyDescent="0.25">
      <c r="A26" s="83"/>
      <c r="D26" s="85"/>
      <c r="E26" s="77"/>
      <c r="F26" s="85"/>
      <c r="G26" s="77"/>
      <c r="H26" s="85"/>
      <c r="I26" s="77"/>
      <c r="J26" s="85"/>
    </row>
    <row r="27" spans="1:10" x14ac:dyDescent="0.25">
      <c r="A27" s="86" t="s">
        <v>73</v>
      </c>
      <c r="D27" s="87"/>
      <c r="E27" s="77"/>
      <c r="F27" s="87"/>
      <c r="G27" s="77"/>
      <c r="H27" s="87"/>
      <c r="I27" s="77"/>
      <c r="J27" s="87"/>
    </row>
    <row r="28" spans="1:10" x14ac:dyDescent="0.25">
      <c r="A28" s="88" t="s">
        <v>74</v>
      </c>
      <c r="D28" s="87"/>
      <c r="E28" s="77"/>
      <c r="F28" s="87"/>
      <c r="G28" s="77"/>
      <c r="H28" s="87"/>
      <c r="I28" s="77"/>
      <c r="J28" s="87"/>
    </row>
    <row r="29" spans="1:10" x14ac:dyDescent="0.25">
      <c r="A29" s="89" t="s">
        <v>75</v>
      </c>
      <c r="D29" s="69">
        <v>-3713</v>
      </c>
      <c r="E29" s="90"/>
      <c r="F29" s="90">
        <v>-1439</v>
      </c>
      <c r="G29" s="90"/>
      <c r="H29" s="90">
        <v>0</v>
      </c>
      <c r="I29" s="90"/>
      <c r="J29" s="90">
        <v>0</v>
      </c>
    </row>
    <row r="30" spans="1:10" x14ac:dyDescent="0.25">
      <c r="A30" s="89" t="s">
        <v>216</v>
      </c>
      <c r="B30" s="68">
        <v>5</v>
      </c>
      <c r="D30" s="90">
        <v>-95</v>
      </c>
      <c r="E30" s="90"/>
      <c r="F30" s="90">
        <v>-74</v>
      </c>
      <c r="G30" s="90"/>
      <c r="H30" s="90">
        <v>0</v>
      </c>
      <c r="I30" s="90"/>
      <c r="J30" s="90">
        <v>0</v>
      </c>
    </row>
    <row r="31" spans="1:10" x14ac:dyDescent="0.25">
      <c r="A31" s="86" t="s">
        <v>162</v>
      </c>
      <c r="D31" s="91">
        <f>SUM(D29:D30)</f>
        <v>-3808</v>
      </c>
      <c r="E31" s="92"/>
      <c r="F31" s="91">
        <f>SUM(F29:F30)</f>
        <v>-1513</v>
      </c>
      <c r="G31" s="92"/>
      <c r="H31" s="91">
        <f>SUM(H29:H30)</f>
        <v>0</v>
      </c>
      <c r="I31" s="92"/>
      <c r="J31" s="91">
        <f>SUM(J29:J30)</f>
        <v>0</v>
      </c>
    </row>
    <row r="32" spans="1:10" x14ac:dyDescent="0.25">
      <c r="A32" s="86" t="s">
        <v>159</v>
      </c>
      <c r="D32" s="165"/>
      <c r="E32" s="92"/>
      <c r="F32" s="165"/>
      <c r="G32" s="92"/>
      <c r="H32" s="165"/>
      <c r="I32" s="92"/>
      <c r="J32" s="165"/>
    </row>
    <row r="33" spans="1:10" x14ac:dyDescent="0.25">
      <c r="A33" s="89" t="s">
        <v>217</v>
      </c>
      <c r="D33" s="90">
        <v>-14124</v>
      </c>
      <c r="E33" s="92"/>
      <c r="F33" s="92">
        <v>0</v>
      </c>
      <c r="G33" s="92"/>
      <c r="H33" s="90">
        <v>-14124</v>
      </c>
      <c r="I33" s="92"/>
      <c r="J33" s="92">
        <v>0</v>
      </c>
    </row>
    <row r="34" spans="1:10" x14ac:dyDescent="0.25">
      <c r="A34" s="89" t="s">
        <v>167</v>
      </c>
      <c r="D34" s="90">
        <v>2825</v>
      </c>
      <c r="E34" s="92"/>
      <c r="F34" s="92">
        <v>0</v>
      </c>
      <c r="G34" s="92"/>
      <c r="H34" s="90">
        <v>2825</v>
      </c>
      <c r="I34" s="92"/>
      <c r="J34" s="92">
        <v>0</v>
      </c>
    </row>
    <row r="35" spans="1:10" x14ac:dyDescent="0.25">
      <c r="A35" s="86" t="s">
        <v>160</v>
      </c>
      <c r="D35" s="91">
        <f>SUM(D33:D34)</f>
        <v>-11299</v>
      </c>
      <c r="E35" s="92"/>
      <c r="F35" s="91">
        <f>SUM(F33:F34)</f>
        <v>0</v>
      </c>
      <c r="G35" s="92"/>
      <c r="H35" s="91">
        <f>SUM(H33:H34)</f>
        <v>-11299</v>
      </c>
      <c r="I35" s="92"/>
      <c r="J35" s="91">
        <f>SUM(J33:J34)</f>
        <v>0</v>
      </c>
    </row>
    <row r="36" spans="1:10" x14ac:dyDescent="0.25">
      <c r="A36" s="86" t="s">
        <v>214</v>
      </c>
      <c r="D36" s="92">
        <f>+D31+D35</f>
        <v>-15107</v>
      </c>
      <c r="E36" s="92"/>
      <c r="F36" s="92">
        <f>+F31+F35</f>
        <v>-1513</v>
      </c>
      <c r="G36" s="92"/>
      <c r="H36" s="92">
        <f>+H31+H35</f>
        <v>-11299</v>
      </c>
      <c r="I36" s="92"/>
      <c r="J36" s="92">
        <f>+J31+J35</f>
        <v>0</v>
      </c>
    </row>
    <row r="37" spans="1:10" ht="22.5" thickBot="1" x14ac:dyDescent="0.5">
      <c r="A37" s="81" t="s">
        <v>163</v>
      </c>
      <c r="D37" s="93">
        <f>+D25+D36</f>
        <v>-95795</v>
      </c>
      <c r="E37" s="94"/>
      <c r="F37" s="93">
        <f>+F25+F36</f>
        <v>137443</v>
      </c>
      <c r="G37" s="94"/>
      <c r="H37" s="93">
        <f>+H25+H36</f>
        <v>-108129</v>
      </c>
      <c r="I37" s="94"/>
      <c r="J37" s="93">
        <f>+J25+J36</f>
        <v>53549</v>
      </c>
    </row>
    <row r="38" spans="1:10" ht="9.9499999999999993" customHeight="1" thickTop="1" x14ac:dyDescent="0.25">
      <c r="A38" s="86"/>
      <c r="D38" s="92"/>
      <c r="E38" s="94"/>
      <c r="F38" s="92"/>
      <c r="G38" s="94"/>
      <c r="H38" s="92"/>
      <c r="I38" s="94"/>
      <c r="J38" s="92"/>
    </row>
    <row r="39" spans="1:10" x14ac:dyDescent="0.25">
      <c r="A39" s="83" t="s">
        <v>164</v>
      </c>
      <c r="D39" s="85"/>
      <c r="E39" s="77"/>
      <c r="F39" s="85"/>
      <c r="G39" s="77"/>
      <c r="H39" s="85"/>
      <c r="I39" s="77"/>
      <c r="J39" s="85"/>
    </row>
    <row r="40" spans="1:10" x14ac:dyDescent="0.25">
      <c r="A40" s="67" t="s">
        <v>76</v>
      </c>
      <c r="D40" s="79">
        <f>D25-D41</f>
        <v>-82957</v>
      </c>
      <c r="E40" s="79"/>
      <c r="F40" s="79">
        <v>88318</v>
      </c>
      <c r="G40" s="79"/>
      <c r="H40" s="79">
        <f>H25-H41</f>
        <v>-96830</v>
      </c>
      <c r="I40" s="79"/>
      <c r="J40" s="79">
        <v>53549</v>
      </c>
    </row>
    <row r="41" spans="1:10" x14ac:dyDescent="0.25">
      <c r="A41" s="67" t="s">
        <v>77</v>
      </c>
      <c r="D41" s="74">
        <v>2269</v>
      </c>
      <c r="E41" s="79"/>
      <c r="F41" s="74">
        <v>50638</v>
      </c>
      <c r="G41" s="79"/>
      <c r="H41" s="74">
        <v>0</v>
      </c>
      <c r="I41" s="79"/>
      <c r="J41" s="74">
        <v>0</v>
      </c>
    </row>
    <row r="42" spans="1:10" ht="22.5" thickBot="1" x14ac:dyDescent="0.5">
      <c r="A42" s="81" t="s">
        <v>165</v>
      </c>
      <c r="D42" s="95">
        <f>SUM(D40:D41)</f>
        <v>-80688</v>
      </c>
      <c r="E42" s="77"/>
      <c r="F42" s="95">
        <f>SUM(F40:F41)</f>
        <v>138956</v>
      </c>
      <c r="G42" s="77"/>
      <c r="H42" s="95">
        <f>SUM(H40:H41)</f>
        <v>-96830</v>
      </c>
      <c r="I42" s="77"/>
      <c r="J42" s="95">
        <f>SUM(J40:J41)</f>
        <v>53549</v>
      </c>
    </row>
    <row r="43" spans="1:10" ht="9.9499999999999993" customHeight="1" thickTop="1" x14ac:dyDescent="0.25">
      <c r="A43" s="83"/>
      <c r="D43" s="85"/>
      <c r="E43" s="77"/>
      <c r="F43" s="85"/>
      <c r="G43" s="77"/>
      <c r="H43" s="85"/>
      <c r="I43" s="77"/>
      <c r="J43" s="85"/>
    </row>
    <row r="44" spans="1:10" x14ac:dyDescent="0.25">
      <c r="A44" s="86" t="s">
        <v>166</v>
      </c>
      <c r="D44" s="87"/>
      <c r="E44" s="77"/>
      <c r="F44" s="87"/>
      <c r="G44" s="77"/>
      <c r="H44" s="87"/>
      <c r="I44" s="77"/>
      <c r="J44" s="87"/>
    </row>
    <row r="45" spans="1:10" x14ac:dyDescent="0.25">
      <c r="A45" s="67" t="s">
        <v>78</v>
      </c>
      <c r="D45" s="79">
        <f>+D37-D46</f>
        <v>-97634</v>
      </c>
      <c r="E45" s="79"/>
      <c r="F45" s="79">
        <v>87342</v>
      </c>
      <c r="G45" s="96"/>
      <c r="H45" s="79">
        <f>+H37-H46</f>
        <v>-108129</v>
      </c>
      <c r="I45" s="96"/>
      <c r="J45" s="79">
        <v>53549</v>
      </c>
    </row>
    <row r="46" spans="1:10" x14ac:dyDescent="0.25">
      <c r="A46" s="89" t="s">
        <v>79</v>
      </c>
      <c r="D46" s="74">
        <v>1839</v>
      </c>
      <c r="E46" s="79"/>
      <c r="F46" s="74">
        <v>50101</v>
      </c>
      <c r="G46" s="96"/>
      <c r="H46" s="97">
        <v>0</v>
      </c>
      <c r="I46" s="96"/>
      <c r="J46" s="97">
        <v>0</v>
      </c>
    </row>
    <row r="47" spans="1:10" ht="22.5" thickBot="1" x14ac:dyDescent="0.3">
      <c r="A47" s="86" t="s">
        <v>163</v>
      </c>
      <c r="D47" s="98">
        <f>SUM(D45:D46)</f>
        <v>-95795</v>
      </c>
      <c r="E47" s="94"/>
      <c r="F47" s="98">
        <f>SUM(F45:F46)</f>
        <v>137443</v>
      </c>
      <c r="G47" s="94"/>
      <c r="H47" s="98">
        <f>SUM(H45:H46)</f>
        <v>-108129</v>
      </c>
      <c r="I47" s="94"/>
      <c r="J47" s="98">
        <f>SUM(J45:J46)</f>
        <v>53549</v>
      </c>
    </row>
    <row r="48" spans="1:10" ht="9.9499999999999993" customHeight="1" thickTop="1" x14ac:dyDescent="0.25">
      <c r="A48" s="86"/>
      <c r="D48" s="92"/>
      <c r="E48" s="94"/>
      <c r="F48" s="92"/>
      <c r="G48" s="94"/>
      <c r="H48" s="92"/>
      <c r="I48" s="94"/>
      <c r="J48" s="92"/>
    </row>
    <row r="49" spans="1:10" x14ac:dyDescent="0.45">
      <c r="A49" s="81" t="s">
        <v>229</v>
      </c>
      <c r="B49" s="68">
        <v>11</v>
      </c>
      <c r="H49" s="69"/>
      <c r="J49" s="69"/>
    </row>
    <row r="50" spans="1:10" ht="22.5" thickBot="1" x14ac:dyDescent="0.5">
      <c r="A50" s="169" t="s">
        <v>203</v>
      </c>
      <c r="D50" s="166">
        <f>+D40/681480</f>
        <v>-0.12173064506661971</v>
      </c>
      <c r="E50" s="100"/>
      <c r="F50" s="99">
        <f>+F40/681480</f>
        <v>0.12959734695075423</v>
      </c>
      <c r="G50" s="100"/>
      <c r="H50" s="166">
        <f>+H40/681480</f>
        <v>-0.14208780888654104</v>
      </c>
      <c r="I50" s="101"/>
      <c r="J50" s="99">
        <f>+J40/681480</f>
        <v>7.8577507777190816E-2</v>
      </c>
    </row>
    <row r="51" spans="1:10" ht="22.5" thickTop="1" x14ac:dyDescent="0.25"/>
  </sheetData>
  <mergeCells count="7">
    <mergeCell ref="D9:J9"/>
    <mergeCell ref="D5:F5"/>
    <mergeCell ref="H5:J5"/>
    <mergeCell ref="D6:F6"/>
    <mergeCell ref="H6:J6"/>
    <mergeCell ref="D7:F7"/>
    <mergeCell ref="H7:J7"/>
  </mergeCells>
  <pageMargins left="0.78740157480314998" right="0.78740157480314998" top="0.511811023622047" bottom="0.511811023622047" header="0.511811023622047" footer="0.511811023622047"/>
  <pageSetup paperSize="9" scale="63" firstPageNumber="6" orientation="portrait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  <pageSetUpPr fitToPage="1"/>
  </sheetPr>
  <dimension ref="A1:AA51"/>
  <sheetViews>
    <sheetView view="pageBreakPreview" topLeftCell="A25" zoomScale="59" zoomScaleNormal="90" zoomScaleSheetLayoutView="59" workbookViewId="0">
      <selection activeCell="G43" sqref="G43"/>
    </sheetView>
  </sheetViews>
  <sheetFormatPr defaultColWidth="10.5703125" defaultRowHeight="22.5" customHeight="1" x14ac:dyDescent="0.25"/>
  <cols>
    <col min="1" max="1" width="46.5703125" style="108" customWidth="1"/>
    <col min="2" max="2" width="10.85546875" style="109" customWidth="1"/>
    <col min="3" max="3" width="13.42578125" style="128" customWidth="1"/>
    <col min="4" max="4" width="1.140625" style="128" customWidth="1"/>
    <col min="5" max="5" width="12.85546875" style="128" customWidth="1"/>
    <col min="6" max="6" width="1" style="128" customWidth="1"/>
    <col min="7" max="7" width="15" style="128" customWidth="1"/>
    <col min="8" max="8" width="1" style="128" customWidth="1"/>
    <col min="9" max="9" width="13.28515625" style="128" bestFit="1" customWidth="1"/>
    <col min="10" max="10" width="1" style="128" customWidth="1"/>
    <col min="11" max="11" width="13.42578125" style="129" customWidth="1"/>
    <col min="12" max="12" width="1" style="128" customWidth="1"/>
    <col min="13" max="13" width="13" style="112" customWidth="1"/>
    <col min="14" max="14" width="1.140625" style="112" customWidth="1"/>
    <col min="15" max="15" width="13.42578125" style="112" bestFit="1" customWidth="1"/>
    <col min="16" max="16" width="1.7109375" style="112" customWidth="1"/>
    <col min="17" max="17" width="13.42578125" style="112" customWidth="1"/>
    <col min="18" max="18" width="1.140625" style="112" customWidth="1"/>
    <col min="19" max="19" width="13.42578125" style="112" bestFit="1" customWidth="1"/>
    <col min="20" max="20" width="1.140625" style="112" customWidth="1"/>
    <col min="21" max="21" width="15" style="112" customWidth="1"/>
    <col min="22" max="22" width="1.140625" style="128" customWidth="1"/>
    <col min="23" max="23" width="14" style="112" customWidth="1"/>
    <col min="24" max="24" width="1.28515625" style="112" customWidth="1"/>
    <col min="25" max="25" width="13.28515625" style="112" customWidth="1"/>
    <col min="26" max="26" width="1.140625" style="112" customWidth="1"/>
    <col min="27" max="27" width="14.42578125" style="112" customWidth="1"/>
    <col min="28" max="16384" width="10.5703125" style="108"/>
  </cols>
  <sheetData>
    <row r="1" spans="1:27" s="105" customFormat="1" ht="22.5" customHeight="1" x14ac:dyDescent="0.25">
      <c r="A1" s="1" t="s">
        <v>211</v>
      </c>
      <c r="B1" s="58"/>
      <c r="C1" s="102"/>
      <c r="D1" s="102"/>
      <c r="E1" s="102"/>
      <c r="F1" s="102"/>
      <c r="G1" s="102"/>
      <c r="H1" s="102"/>
      <c r="I1" s="102"/>
      <c r="J1" s="102"/>
      <c r="K1" s="103"/>
      <c r="L1" s="102"/>
      <c r="M1" s="104"/>
      <c r="N1" s="104"/>
      <c r="O1" s="104"/>
      <c r="P1" s="104"/>
      <c r="Q1" s="104"/>
      <c r="R1" s="104"/>
      <c r="S1" s="104"/>
      <c r="T1" s="104"/>
      <c r="U1" s="104"/>
      <c r="V1" s="102"/>
      <c r="W1" s="104"/>
      <c r="X1" s="104"/>
      <c r="Y1" s="104"/>
      <c r="Z1" s="104"/>
      <c r="AA1" s="104"/>
    </row>
    <row r="2" spans="1:27" s="105" customFormat="1" ht="22.5" customHeight="1" x14ac:dyDescent="0.25">
      <c r="A2" s="175" t="s">
        <v>228</v>
      </c>
      <c r="B2" s="58"/>
      <c r="C2" s="102"/>
      <c r="D2" s="102"/>
      <c r="E2" s="102"/>
      <c r="F2" s="102"/>
      <c r="G2" s="102"/>
      <c r="H2" s="102"/>
      <c r="I2" s="102"/>
      <c r="J2" s="102"/>
      <c r="K2" s="103"/>
      <c r="L2" s="102"/>
      <c r="M2" s="104"/>
      <c r="N2" s="104"/>
      <c r="O2" s="104"/>
      <c r="P2" s="104"/>
      <c r="Q2" s="104"/>
      <c r="R2" s="104"/>
      <c r="S2" s="104"/>
      <c r="T2" s="104"/>
      <c r="U2" s="104"/>
      <c r="V2" s="102"/>
      <c r="W2" s="104"/>
      <c r="X2" s="104"/>
      <c r="Y2" s="104"/>
      <c r="Z2" s="104"/>
      <c r="AA2" s="104"/>
    </row>
    <row r="3" spans="1:27" s="105" customFormat="1" ht="22.5" customHeight="1" x14ac:dyDescent="0.25">
      <c r="A3" s="57" t="s">
        <v>80</v>
      </c>
      <c r="B3" s="58"/>
      <c r="C3" s="102"/>
      <c r="D3" s="102"/>
      <c r="E3" s="102"/>
      <c r="F3" s="102"/>
      <c r="G3" s="102"/>
      <c r="H3" s="102"/>
      <c r="I3" s="102"/>
      <c r="J3" s="102"/>
      <c r="K3" s="103"/>
      <c r="L3" s="102"/>
      <c r="M3" s="104"/>
      <c r="N3" s="104"/>
      <c r="O3" s="104"/>
      <c r="P3" s="104"/>
      <c r="Q3" s="104"/>
      <c r="R3" s="104"/>
      <c r="S3" s="104"/>
      <c r="T3" s="104"/>
      <c r="U3" s="104"/>
      <c r="V3" s="102"/>
      <c r="W3" s="104"/>
      <c r="X3" s="104"/>
      <c r="Y3" s="104"/>
      <c r="Z3" s="104"/>
      <c r="AA3" s="104"/>
    </row>
    <row r="4" spans="1:27" s="105" customFormat="1" ht="5.45" customHeight="1" x14ac:dyDescent="0.25">
      <c r="A4" s="106"/>
      <c r="B4" s="107"/>
      <c r="C4" s="102"/>
      <c r="D4" s="102"/>
      <c r="E4" s="102"/>
      <c r="F4" s="102"/>
      <c r="G4" s="102"/>
      <c r="H4" s="102"/>
      <c r="I4" s="102"/>
      <c r="J4" s="102"/>
      <c r="K4" s="103"/>
      <c r="L4" s="102"/>
      <c r="M4" s="104"/>
      <c r="N4" s="104"/>
      <c r="O4" s="104"/>
      <c r="P4" s="104"/>
      <c r="Q4" s="104"/>
      <c r="R4" s="104"/>
      <c r="S4" s="104"/>
      <c r="T4" s="104"/>
      <c r="U4" s="104"/>
      <c r="V4" s="102"/>
      <c r="W4" s="104"/>
      <c r="X4" s="104"/>
      <c r="Y4" s="104"/>
      <c r="Z4" s="104"/>
      <c r="AA4" s="104"/>
    </row>
    <row r="5" spans="1:27" ht="22.5" customHeight="1" x14ac:dyDescent="0.25">
      <c r="C5" s="183" t="s">
        <v>81</v>
      </c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</row>
    <row r="6" spans="1:27" ht="22.5" customHeight="1" x14ac:dyDescent="0.25">
      <c r="C6" s="110"/>
      <c r="D6" s="110"/>
      <c r="E6" s="111"/>
      <c r="F6" s="112"/>
      <c r="G6" s="112"/>
      <c r="H6" s="112"/>
      <c r="I6" s="184" t="s">
        <v>55</v>
      </c>
      <c r="J6" s="184"/>
      <c r="K6" s="184"/>
      <c r="L6" s="112"/>
      <c r="M6" s="184" t="s">
        <v>58</v>
      </c>
      <c r="N6" s="184"/>
      <c r="O6" s="184"/>
      <c r="P6" s="184"/>
      <c r="Q6" s="184"/>
      <c r="R6" s="184"/>
      <c r="S6" s="184"/>
      <c r="T6" s="184"/>
      <c r="U6" s="184"/>
      <c r="V6" s="110"/>
      <c r="W6" s="110"/>
      <c r="X6" s="110"/>
      <c r="Z6" s="110"/>
      <c r="AA6" s="110"/>
    </row>
    <row r="7" spans="1:27" ht="22.5" customHeight="1" x14ac:dyDescent="0.25">
      <c r="C7" s="110"/>
      <c r="D7" s="110"/>
      <c r="E7" s="111"/>
      <c r="F7" s="112"/>
      <c r="G7" s="111" t="s">
        <v>82</v>
      </c>
      <c r="H7" s="112"/>
      <c r="I7" s="111"/>
      <c r="J7" s="111"/>
      <c r="K7" s="111"/>
      <c r="L7" s="112"/>
      <c r="M7" s="111"/>
      <c r="N7" s="111"/>
      <c r="O7" s="111" t="s">
        <v>54</v>
      </c>
      <c r="P7" s="111"/>
      <c r="Q7" s="111" t="s">
        <v>83</v>
      </c>
      <c r="R7" s="111"/>
      <c r="S7" s="111" t="s">
        <v>84</v>
      </c>
      <c r="T7" s="111"/>
      <c r="U7" s="111"/>
      <c r="V7" s="110"/>
      <c r="W7" s="110"/>
      <c r="X7" s="110"/>
      <c r="Y7" s="111" t="s">
        <v>85</v>
      </c>
      <c r="Z7" s="110"/>
      <c r="AA7" s="110"/>
    </row>
    <row r="8" spans="1:27" s="113" customFormat="1" ht="22.5" customHeight="1" x14ac:dyDescent="0.25">
      <c r="B8" s="109"/>
      <c r="C8" s="111" t="s">
        <v>51</v>
      </c>
      <c r="D8" s="111"/>
      <c r="E8" s="111"/>
      <c r="F8" s="111"/>
      <c r="G8" s="111" t="s">
        <v>86</v>
      </c>
      <c r="H8" s="111"/>
      <c r="I8" s="111"/>
      <c r="J8" s="111"/>
      <c r="K8" s="111" t="s">
        <v>97</v>
      </c>
      <c r="L8" s="111"/>
      <c r="M8" s="111"/>
      <c r="N8" s="111"/>
      <c r="O8" s="111" t="s">
        <v>87</v>
      </c>
      <c r="P8" s="111"/>
      <c r="Q8" s="111" t="s">
        <v>88</v>
      </c>
      <c r="R8" s="111"/>
      <c r="S8" s="111" t="s">
        <v>89</v>
      </c>
      <c r="T8" s="111"/>
      <c r="U8" s="111" t="s">
        <v>90</v>
      </c>
      <c r="V8" s="111"/>
      <c r="W8" s="111" t="s">
        <v>91</v>
      </c>
      <c r="X8" s="111"/>
      <c r="Y8" s="111" t="s">
        <v>92</v>
      </c>
      <c r="Z8" s="111"/>
      <c r="AA8" s="111"/>
    </row>
    <row r="9" spans="1:27" s="113" customFormat="1" ht="22.5" customHeight="1" x14ac:dyDescent="0.25">
      <c r="B9" s="109"/>
      <c r="C9" s="111" t="s">
        <v>93</v>
      </c>
      <c r="D9" s="111"/>
      <c r="E9" s="111" t="s">
        <v>94</v>
      </c>
      <c r="F9" s="111"/>
      <c r="G9" s="111" t="s">
        <v>95</v>
      </c>
      <c r="H9" s="111"/>
      <c r="I9" s="111" t="s">
        <v>96</v>
      </c>
      <c r="J9" s="111"/>
      <c r="K9" s="111" t="s">
        <v>109</v>
      </c>
      <c r="L9" s="111"/>
      <c r="M9" s="111" t="s">
        <v>98</v>
      </c>
      <c r="N9" s="111"/>
      <c r="O9" s="111" t="s">
        <v>99</v>
      </c>
      <c r="P9" s="111"/>
      <c r="Q9" s="111" t="s">
        <v>100</v>
      </c>
      <c r="R9" s="111"/>
      <c r="S9" s="111" t="s">
        <v>101</v>
      </c>
      <c r="T9" s="111"/>
      <c r="U9" s="111" t="s">
        <v>102</v>
      </c>
      <c r="V9" s="111"/>
      <c r="W9" s="111" t="s">
        <v>103</v>
      </c>
      <c r="X9" s="111"/>
      <c r="Y9" s="111" t="s">
        <v>104</v>
      </c>
      <c r="Z9" s="111"/>
      <c r="AA9" s="111" t="s">
        <v>91</v>
      </c>
    </row>
    <row r="10" spans="1:27" s="113" customFormat="1" ht="22.5" customHeight="1" x14ac:dyDescent="0.25">
      <c r="B10" s="109" t="s">
        <v>5</v>
      </c>
      <c r="C10" s="111" t="s">
        <v>105</v>
      </c>
      <c r="D10" s="111"/>
      <c r="E10" s="111" t="s">
        <v>106</v>
      </c>
      <c r="F10" s="111"/>
      <c r="G10" s="111" t="s">
        <v>107</v>
      </c>
      <c r="H10" s="111"/>
      <c r="I10" s="111" t="s">
        <v>108</v>
      </c>
      <c r="J10" s="111"/>
      <c r="K10" s="111" t="s">
        <v>153</v>
      </c>
      <c r="L10" s="111"/>
      <c r="M10" s="111" t="s">
        <v>110</v>
      </c>
      <c r="N10" s="111"/>
      <c r="O10" s="111" t="s">
        <v>3</v>
      </c>
      <c r="P10" s="111"/>
      <c r="Q10" s="111" t="s">
        <v>111</v>
      </c>
      <c r="R10" s="111"/>
      <c r="S10" s="111" t="s">
        <v>112</v>
      </c>
      <c r="T10" s="111"/>
      <c r="U10" s="111" t="s">
        <v>103</v>
      </c>
      <c r="V10" s="111"/>
      <c r="W10" s="111" t="s">
        <v>113</v>
      </c>
      <c r="X10" s="111"/>
      <c r="Y10" s="111" t="s">
        <v>114</v>
      </c>
      <c r="Z10" s="111"/>
      <c r="AA10" s="111" t="s">
        <v>103</v>
      </c>
    </row>
    <row r="11" spans="1:27" ht="22.5" customHeight="1" x14ac:dyDescent="0.25">
      <c r="C11" s="185" t="s">
        <v>8</v>
      </c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5"/>
    </row>
    <row r="12" spans="1:27" ht="22.5" customHeight="1" x14ac:dyDescent="0.45">
      <c r="A12" s="114" t="s">
        <v>173</v>
      </c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6"/>
      <c r="Z12" s="176"/>
      <c r="AA12" s="176"/>
    </row>
    <row r="13" spans="1:27" ht="22.5" customHeight="1" x14ac:dyDescent="0.45">
      <c r="A13" s="114" t="s">
        <v>230</v>
      </c>
      <c r="C13" s="115">
        <v>1685080</v>
      </c>
      <c r="D13" s="116"/>
      <c r="E13" s="115">
        <v>342170</v>
      </c>
      <c r="F13" s="115"/>
      <c r="G13" s="115">
        <v>-1003600</v>
      </c>
      <c r="H13" s="115"/>
      <c r="I13" s="115">
        <v>135555</v>
      </c>
      <c r="J13" s="116"/>
      <c r="K13" s="115">
        <v>-242495</v>
      </c>
      <c r="L13" s="116"/>
      <c r="M13" s="115">
        <v>-5247</v>
      </c>
      <c r="N13" s="116"/>
      <c r="O13" s="115">
        <v>1315514</v>
      </c>
      <c r="P13" s="115"/>
      <c r="Q13" s="115">
        <v>-11413</v>
      </c>
      <c r="R13" s="116"/>
      <c r="S13" s="115">
        <v>1881</v>
      </c>
      <c r="T13" s="116"/>
      <c r="U13" s="115">
        <f>SUM(M13:S13)</f>
        <v>1300735</v>
      </c>
      <c r="V13" s="116"/>
      <c r="W13" s="115">
        <f>SUM(C13:K13,U13)</f>
        <v>2217445</v>
      </c>
      <c r="X13" s="116"/>
      <c r="Y13" s="115">
        <v>221632</v>
      </c>
      <c r="Z13" s="116"/>
      <c r="AA13" s="117">
        <f>W13+Y13</f>
        <v>2439077</v>
      </c>
    </row>
    <row r="14" spans="1:27" ht="10.5" customHeight="1" x14ac:dyDescent="0.25">
      <c r="A14" s="118"/>
      <c r="C14" s="115"/>
      <c r="D14" s="116"/>
      <c r="E14" s="115"/>
      <c r="F14" s="115"/>
      <c r="G14" s="115"/>
      <c r="H14" s="115"/>
      <c r="I14" s="115"/>
      <c r="J14" s="116"/>
      <c r="K14" s="115"/>
      <c r="L14" s="116"/>
      <c r="M14" s="115"/>
      <c r="N14" s="116"/>
      <c r="O14" s="115"/>
      <c r="P14" s="115"/>
      <c r="Q14" s="115"/>
      <c r="R14" s="116"/>
      <c r="S14" s="115"/>
      <c r="T14" s="116"/>
      <c r="U14" s="115"/>
      <c r="V14" s="116"/>
      <c r="W14" s="115"/>
      <c r="X14" s="116"/>
      <c r="Y14" s="115"/>
      <c r="Z14" s="116"/>
      <c r="AA14" s="115"/>
    </row>
    <row r="15" spans="1:27" ht="22.5" customHeight="1" x14ac:dyDescent="0.25">
      <c r="A15" s="118" t="s">
        <v>117</v>
      </c>
      <c r="C15" s="130"/>
      <c r="D15" s="131"/>
      <c r="E15" s="130"/>
      <c r="F15" s="130"/>
      <c r="G15" s="130"/>
      <c r="H15" s="131"/>
      <c r="I15" s="130"/>
      <c r="J15" s="131"/>
      <c r="K15" s="130"/>
      <c r="L15" s="131"/>
      <c r="M15" s="130"/>
      <c r="N15" s="130"/>
      <c r="O15" s="130"/>
      <c r="P15" s="131"/>
      <c r="Q15" s="130"/>
      <c r="R15" s="131"/>
      <c r="S15" s="130"/>
      <c r="T15" s="131"/>
      <c r="U15" s="130"/>
      <c r="V15" s="131"/>
      <c r="W15" s="130"/>
      <c r="X15" s="131"/>
      <c r="Y15" s="130"/>
      <c r="Z15" s="116"/>
      <c r="AA15" s="115"/>
    </row>
    <row r="16" spans="1:27" ht="22.5" customHeight="1" x14ac:dyDescent="0.25">
      <c r="A16" s="118" t="s">
        <v>208</v>
      </c>
      <c r="C16" s="130"/>
      <c r="D16" s="131"/>
      <c r="E16" s="130"/>
      <c r="F16" s="130"/>
      <c r="G16" s="130"/>
      <c r="H16" s="131"/>
      <c r="I16" s="130"/>
      <c r="J16" s="131"/>
      <c r="K16" s="130"/>
      <c r="L16" s="131"/>
      <c r="M16" s="130"/>
      <c r="N16" s="130"/>
      <c r="O16" s="130"/>
      <c r="P16" s="131"/>
      <c r="Q16" s="130"/>
      <c r="R16" s="131"/>
      <c r="S16" s="130"/>
      <c r="T16" s="131"/>
      <c r="U16" s="130"/>
      <c r="V16" s="131"/>
      <c r="W16" s="130"/>
      <c r="X16" s="131"/>
      <c r="Y16" s="130"/>
      <c r="Z16" s="116"/>
      <c r="AA16" s="115"/>
    </row>
    <row r="17" spans="1:27" ht="22.5" customHeight="1" x14ac:dyDescent="0.25">
      <c r="A17" s="119" t="s">
        <v>154</v>
      </c>
      <c r="C17" s="90">
        <v>0</v>
      </c>
      <c r="D17" s="132"/>
      <c r="E17" s="90">
        <v>0</v>
      </c>
      <c r="F17" s="132"/>
      <c r="G17" s="90">
        <v>0</v>
      </c>
      <c r="H17" s="132"/>
      <c r="I17" s="90">
        <v>0</v>
      </c>
      <c r="J17" s="132"/>
      <c r="K17" s="90">
        <v>0</v>
      </c>
      <c r="L17" s="132"/>
      <c r="M17" s="90">
        <v>0</v>
      </c>
      <c r="N17" s="90"/>
      <c r="O17" s="90">
        <v>0</v>
      </c>
      <c r="P17" s="132"/>
      <c r="Q17" s="90">
        <v>0</v>
      </c>
      <c r="R17" s="132"/>
      <c r="S17" s="90">
        <v>0</v>
      </c>
      <c r="T17" s="132"/>
      <c r="U17" s="94">
        <v>0</v>
      </c>
      <c r="V17" s="134"/>
      <c r="W17" s="96">
        <v>0</v>
      </c>
      <c r="X17" s="132"/>
      <c r="Y17" s="96">
        <v>-16287</v>
      </c>
      <c r="Z17" s="116"/>
      <c r="AA17" s="122">
        <f>W17+Y17</f>
        <v>-16287</v>
      </c>
    </row>
    <row r="18" spans="1:27" ht="22.5" customHeight="1" x14ac:dyDescent="0.25">
      <c r="A18" s="119" t="s">
        <v>176</v>
      </c>
      <c r="C18" s="90">
        <v>0</v>
      </c>
      <c r="D18" s="132"/>
      <c r="E18" s="90">
        <v>0</v>
      </c>
      <c r="F18" s="132"/>
      <c r="G18" s="90">
        <v>0</v>
      </c>
      <c r="H18" s="132"/>
      <c r="I18" s="90">
        <v>0</v>
      </c>
      <c r="J18" s="132"/>
      <c r="K18" s="90">
        <v>-27256</v>
      </c>
      <c r="L18" s="132"/>
      <c r="M18" s="90">
        <v>0</v>
      </c>
      <c r="N18" s="90"/>
      <c r="O18" s="90">
        <v>0</v>
      </c>
      <c r="P18" s="132"/>
      <c r="Q18" s="90">
        <v>0</v>
      </c>
      <c r="R18" s="132"/>
      <c r="S18" s="133">
        <v>0</v>
      </c>
      <c r="T18" s="132"/>
      <c r="U18" s="94">
        <v>0</v>
      </c>
      <c r="V18" s="134"/>
      <c r="W18" s="121">
        <f>SUM(C18:K18,U18)</f>
        <v>-27256</v>
      </c>
      <c r="X18" s="132"/>
      <c r="Y18" s="121">
        <v>0</v>
      </c>
      <c r="Z18" s="116"/>
      <c r="AA18" s="122">
        <f t="shared" ref="AA18" si="0">W18+Y18</f>
        <v>-27256</v>
      </c>
    </row>
    <row r="19" spans="1:27" ht="22.5" customHeight="1" x14ac:dyDescent="0.25">
      <c r="A19" s="118" t="s">
        <v>209</v>
      </c>
      <c r="C19" s="135">
        <v>0</v>
      </c>
      <c r="D19" s="136"/>
      <c r="E19" s="135">
        <v>0</v>
      </c>
      <c r="F19" s="137"/>
      <c r="G19" s="135">
        <v>0</v>
      </c>
      <c r="H19" s="136"/>
      <c r="I19" s="135">
        <v>0</v>
      </c>
      <c r="J19" s="136"/>
      <c r="K19" s="125">
        <f>SUM(K17:K18)</f>
        <v>-27256</v>
      </c>
      <c r="L19" s="136"/>
      <c r="M19" s="135">
        <v>0</v>
      </c>
      <c r="N19" s="137"/>
      <c r="O19" s="135">
        <v>0</v>
      </c>
      <c r="P19" s="136"/>
      <c r="Q19" s="135">
        <v>0</v>
      </c>
      <c r="R19" s="136"/>
      <c r="S19" s="135">
        <v>0</v>
      </c>
      <c r="T19" s="131"/>
      <c r="U19" s="135">
        <v>0</v>
      </c>
      <c r="V19" s="136"/>
      <c r="W19" s="125">
        <f>SUM(W17:W18)</f>
        <v>-27256</v>
      </c>
      <c r="X19" s="136"/>
      <c r="Y19" s="135">
        <f>SUM(Y17)</f>
        <v>-16287</v>
      </c>
      <c r="Z19" s="116"/>
      <c r="AA19" s="135">
        <f>SUM(AA17:AA18)</f>
        <v>-43543</v>
      </c>
    </row>
    <row r="20" spans="1:27" ht="12" customHeight="1" x14ac:dyDescent="0.25">
      <c r="A20" s="118"/>
      <c r="C20" s="115"/>
      <c r="D20" s="116"/>
      <c r="E20" s="115"/>
      <c r="F20" s="115"/>
      <c r="G20" s="115"/>
      <c r="H20" s="115"/>
      <c r="I20" s="115"/>
      <c r="J20" s="116"/>
      <c r="K20" s="115"/>
      <c r="L20" s="116"/>
      <c r="M20" s="115"/>
      <c r="N20" s="116"/>
      <c r="O20" s="115"/>
      <c r="P20" s="115"/>
      <c r="Q20" s="115"/>
      <c r="R20" s="116"/>
      <c r="S20" s="115"/>
      <c r="T20" s="116"/>
      <c r="U20" s="115"/>
      <c r="V20" s="116"/>
      <c r="W20" s="115"/>
      <c r="X20" s="116"/>
      <c r="Y20" s="115"/>
      <c r="Z20" s="116"/>
      <c r="AA20" s="115"/>
    </row>
    <row r="21" spans="1:27" s="174" customFormat="1" ht="21.75" x14ac:dyDescent="0.25">
      <c r="A21" s="163" t="s">
        <v>177</v>
      </c>
      <c r="B21" s="109"/>
      <c r="C21" s="130"/>
      <c r="D21" s="131"/>
      <c r="E21" s="130"/>
      <c r="F21" s="130"/>
      <c r="G21" s="130"/>
      <c r="H21" s="131"/>
      <c r="I21" s="130"/>
      <c r="J21" s="131"/>
      <c r="K21" s="130"/>
      <c r="L21" s="131"/>
      <c r="M21" s="130"/>
      <c r="N21" s="130"/>
      <c r="O21" s="130"/>
      <c r="P21" s="131"/>
      <c r="Q21" s="130"/>
      <c r="R21" s="131"/>
      <c r="S21" s="130"/>
      <c r="T21" s="131"/>
      <c r="U21" s="130"/>
      <c r="V21" s="131"/>
      <c r="W21" s="130"/>
      <c r="X21" s="131"/>
      <c r="Y21" s="130"/>
      <c r="Z21" s="116"/>
      <c r="AA21" s="115"/>
    </row>
    <row r="22" spans="1:27" s="174" customFormat="1" ht="21.75" x14ac:dyDescent="0.25">
      <c r="A22" s="119" t="s">
        <v>178</v>
      </c>
      <c r="B22" s="109"/>
    </row>
    <row r="23" spans="1:27" s="174" customFormat="1" ht="21.75" x14ac:dyDescent="0.25">
      <c r="A23" s="119" t="s">
        <v>179</v>
      </c>
      <c r="B23" s="109"/>
      <c r="C23" s="126">
        <v>0</v>
      </c>
      <c r="D23" s="121"/>
      <c r="E23" s="126">
        <v>0</v>
      </c>
      <c r="F23" s="126"/>
      <c r="G23" s="126">
        <v>0</v>
      </c>
      <c r="H23" s="126"/>
      <c r="I23" s="126">
        <v>0</v>
      </c>
      <c r="J23" s="121"/>
      <c r="K23" s="126">
        <v>0</v>
      </c>
      <c r="L23" s="121"/>
      <c r="M23" s="126">
        <v>0</v>
      </c>
      <c r="N23" s="121"/>
      <c r="O23" s="126">
        <v>0</v>
      </c>
      <c r="P23" s="126"/>
      <c r="Q23" s="126">
        <v>0</v>
      </c>
      <c r="R23" s="121"/>
      <c r="S23" s="126">
        <v>0</v>
      </c>
      <c r="T23" s="121"/>
      <c r="U23" s="121">
        <f>SUM(M23:S23)</f>
        <v>0</v>
      </c>
      <c r="V23" s="121"/>
      <c r="W23" s="115">
        <f>SUM(C23:K23,U23)</f>
        <v>0</v>
      </c>
      <c r="X23" s="121"/>
      <c r="Y23" s="96">
        <v>253</v>
      </c>
      <c r="Z23" s="121"/>
      <c r="AA23" s="122">
        <f>W23+Y23</f>
        <v>253</v>
      </c>
    </row>
    <row r="24" spans="1:27" s="174" customFormat="1" ht="21.75" x14ac:dyDescent="0.25">
      <c r="A24" s="163" t="s">
        <v>180</v>
      </c>
      <c r="B24" s="109"/>
      <c r="C24" s="125">
        <f>SUM(C22:C23)</f>
        <v>0</v>
      </c>
      <c r="D24" s="136"/>
      <c r="E24" s="125">
        <f>SUM(E22:E23)</f>
        <v>0</v>
      </c>
      <c r="F24" s="137"/>
      <c r="G24" s="125">
        <f>SUM(G22:G23)</f>
        <v>0</v>
      </c>
      <c r="H24" s="136"/>
      <c r="I24" s="125">
        <f>SUM(I22:I23)</f>
        <v>0</v>
      </c>
      <c r="J24" s="136"/>
      <c r="K24" s="125">
        <f>SUM(K22:K23)</f>
        <v>0</v>
      </c>
      <c r="L24" s="136"/>
      <c r="M24" s="125">
        <f>SUM(M22:M23)</f>
        <v>0</v>
      </c>
      <c r="N24" s="137"/>
      <c r="O24" s="125">
        <f>SUM(O22:O23)</f>
        <v>0</v>
      </c>
      <c r="P24" s="136"/>
      <c r="Q24" s="125">
        <f>SUM(Q22:Q23)</f>
        <v>0</v>
      </c>
      <c r="R24" s="136"/>
      <c r="S24" s="125">
        <f>SUM(S22:S23)</f>
        <v>0</v>
      </c>
      <c r="T24" s="131"/>
      <c r="U24" s="125">
        <f>SUM(U22:U23)</f>
        <v>0</v>
      </c>
      <c r="V24" s="136"/>
      <c r="W24" s="125">
        <f>SUM(W22:W23)</f>
        <v>0</v>
      </c>
      <c r="X24" s="136"/>
      <c r="Y24" s="125">
        <f>SUM(Y22:Y23)</f>
        <v>253</v>
      </c>
      <c r="Z24" s="116"/>
      <c r="AA24" s="125">
        <f>SUM(AA22:AA23)</f>
        <v>253</v>
      </c>
    </row>
    <row r="25" spans="1:27" s="174" customFormat="1" ht="12" customHeight="1" x14ac:dyDescent="0.25">
      <c r="A25" s="163"/>
      <c r="B25" s="109"/>
      <c r="C25" s="115"/>
      <c r="D25" s="136"/>
      <c r="E25" s="115"/>
      <c r="F25" s="137"/>
      <c r="G25" s="115"/>
      <c r="H25" s="136"/>
      <c r="I25" s="115"/>
      <c r="J25" s="136"/>
      <c r="K25" s="115"/>
      <c r="L25" s="136"/>
      <c r="M25" s="115"/>
      <c r="N25" s="137"/>
      <c r="O25" s="115"/>
      <c r="P25" s="136"/>
      <c r="Q25" s="115"/>
      <c r="R25" s="136"/>
      <c r="S25" s="115"/>
      <c r="T25" s="131"/>
      <c r="U25" s="115"/>
      <c r="V25" s="136"/>
      <c r="W25" s="115"/>
      <c r="X25" s="136"/>
      <c r="Y25" s="115"/>
      <c r="Z25" s="116"/>
      <c r="AA25" s="115"/>
    </row>
    <row r="26" spans="1:27" s="174" customFormat="1" ht="21.75" x14ac:dyDescent="0.25">
      <c r="A26" s="118" t="s">
        <v>118</v>
      </c>
      <c r="B26" s="109"/>
      <c r="C26" s="168">
        <f>C19+C24</f>
        <v>0</v>
      </c>
      <c r="D26" s="136"/>
      <c r="E26" s="168">
        <f>E19+E24</f>
        <v>0</v>
      </c>
      <c r="F26" s="137"/>
      <c r="G26" s="168">
        <f>G19+G24</f>
        <v>0</v>
      </c>
      <c r="H26" s="136"/>
      <c r="I26" s="168">
        <f>I19+I24</f>
        <v>0</v>
      </c>
      <c r="J26" s="136"/>
      <c r="K26" s="168">
        <f>K19+K24</f>
        <v>-27256</v>
      </c>
      <c r="L26" s="136"/>
      <c r="M26" s="168">
        <f>M19+M24</f>
        <v>0</v>
      </c>
      <c r="N26" s="137"/>
      <c r="O26" s="168">
        <f>O19+O24</f>
        <v>0</v>
      </c>
      <c r="P26" s="136"/>
      <c r="Q26" s="168">
        <f>Q19+Q24</f>
        <v>0</v>
      </c>
      <c r="R26" s="136"/>
      <c r="S26" s="168">
        <f>S19+S24</f>
        <v>0</v>
      </c>
      <c r="T26" s="131"/>
      <c r="U26" s="168">
        <f>U19+U24</f>
        <v>0</v>
      </c>
      <c r="V26" s="136"/>
      <c r="W26" s="168">
        <f>W19+W24</f>
        <v>-27256</v>
      </c>
      <c r="X26" s="136"/>
      <c r="Y26" s="168">
        <f>Y19+Y24</f>
        <v>-16034</v>
      </c>
      <c r="Z26" s="116"/>
      <c r="AA26" s="168">
        <f>AA19+AA24</f>
        <v>-43290</v>
      </c>
    </row>
    <row r="27" spans="1:27" s="174" customFormat="1" ht="13.5" customHeight="1" x14ac:dyDescent="0.25">
      <c r="A27" s="163"/>
      <c r="B27" s="109"/>
      <c r="C27" s="115"/>
      <c r="D27" s="136"/>
      <c r="E27" s="115"/>
      <c r="F27" s="137"/>
      <c r="G27" s="115"/>
      <c r="H27" s="136"/>
      <c r="I27" s="115"/>
      <c r="J27" s="136"/>
      <c r="K27" s="115"/>
      <c r="L27" s="136"/>
      <c r="M27" s="115"/>
      <c r="N27" s="137"/>
      <c r="O27" s="115"/>
      <c r="P27" s="136"/>
      <c r="Q27" s="115"/>
      <c r="R27" s="136"/>
      <c r="S27" s="115"/>
      <c r="T27" s="131"/>
      <c r="U27" s="115"/>
      <c r="V27" s="136"/>
      <c r="W27" s="115"/>
      <c r="X27" s="136"/>
      <c r="Y27" s="115"/>
      <c r="Z27" s="116"/>
      <c r="AA27" s="115"/>
    </row>
    <row r="28" spans="1:27" ht="22.5" customHeight="1" x14ac:dyDescent="0.25">
      <c r="A28" s="118" t="s">
        <v>115</v>
      </c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</row>
    <row r="29" spans="1:27" ht="22.5" customHeight="1" x14ac:dyDescent="0.25">
      <c r="A29" s="119" t="s">
        <v>196</v>
      </c>
      <c r="C29" s="120">
        <v>0</v>
      </c>
      <c r="D29" s="79"/>
      <c r="E29" s="120">
        <v>0</v>
      </c>
      <c r="F29" s="79"/>
      <c r="G29" s="120">
        <v>0</v>
      </c>
      <c r="H29" s="79"/>
      <c r="I29" s="120">
        <v>0</v>
      </c>
      <c r="J29" s="121"/>
      <c r="K29" s="122">
        <v>88318</v>
      </c>
      <c r="L29" s="121"/>
      <c r="M29" s="120">
        <v>0</v>
      </c>
      <c r="N29" s="121"/>
      <c r="O29" s="120">
        <v>0</v>
      </c>
      <c r="P29" s="79"/>
      <c r="Q29" s="120">
        <v>0</v>
      </c>
      <c r="R29" s="79"/>
      <c r="S29" s="120">
        <v>0</v>
      </c>
      <c r="T29" s="121"/>
      <c r="U29" s="121">
        <f>SUM(M29:S29)</f>
        <v>0</v>
      </c>
      <c r="V29" s="123"/>
      <c r="W29" s="121">
        <f>SUM(C29:K29,U29)</f>
        <v>88318</v>
      </c>
      <c r="X29" s="121"/>
      <c r="Y29" s="122">
        <v>50638</v>
      </c>
      <c r="Z29" s="121"/>
      <c r="AA29" s="122">
        <f>W29+Y29</f>
        <v>138956</v>
      </c>
    </row>
    <row r="30" spans="1:27" ht="22.5" customHeight="1" x14ac:dyDescent="0.25">
      <c r="A30" s="119" t="s">
        <v>116</v>
      </c>
      <c r="C30" s="120">
        <v>0</v>
      </c>
      <c r="D30" s="79"/>
      <c r="E30" s="120">
        <v>0</v>
      </c>
      <c r="F30" s="79"/>
      <c r="G30" s="120">
        <v>0</v>
      </c>
      <c r="H30" s="79"/>
      <c r="I30" s="120">
        <v>0</v>
      </c>
      <c r="J30" s="121"/>
      <c r="K30" s="120">
        <v>0</v>
      </c>
      <c r="L30" s="121"/>
      <c r="M30" s="120">
        <v>-902</v>
      </c>
      <c r="N30" s="121"/>
      <c r="O30" s="124">
        <v>0</v>
      </c>
      <c r="P30" s="79"/>
      <c r="Q30" s="120">
        <v>0</v>
      </c>
      <c r="R30" s="79"/>
      <c r="S30" s="120">
        <v>-74</v>
      </c>
      <c r="T30" s="121"/>
      <c r="U30" s="121">
        <f>SUM(M30:S30)</f>
        <v>-976</v>
      </c>
      <c r="V30" s="123"/>
      <c r="W30" s="121">
        <f>SUM(C30:K30,U30)</f>
        <v>-976</v>
      </c>
      <c r="X30" s="121"/>
      <c r="Y30" s="122">
        <v>-537</v>
      </c>
      <c r="Z30" s="121"/>
      <c r="AA30" s="122">
        <f>W30+Y30</f>
        <v>-1513</v>
      </c>
    </row>
    <row r="31" spans="1:27" ht="22.5" customHeight="1" x14ac:dyDescent="0.25">
      <c r="A31" s="118" t="s">
        <v>198</v>
      </c>
      <c r="C31" s="125">
        <f>SUM(C29:C30)</f>
        <v>0</v>
      </c>
      <c r="D31" s="116"/>
      <c r="E31" s="125">
        <f>SUM(E29:E30)</f>
        <v>0</v>
      </c>
      <c r="F31" s="115"/>
      <c r="G31" s="125">
        <f>SUM(G29:G30)</f>
        <v>0</v>
      </c>
      <c r="H31" s="115"/>
      <c r="I31" s="125">
        <f>SUM(I29:I30)</f>
        <v>0</v>
      </c>
      <c r="J31" s="116"/>
      <c r="K31" s="125">
        <f>SUM(K29:K30)</f>
        <v>88318</v>
      </c>
      <c r="L31" s="116"/>
      <c r="M31" s="125">
        <f>SUM(M29:M30)</f>
        <v>-902</v>
      </c>
      <c r="N31" s="116"/>
      <c r="O31" s="125">
        <f>SUM(O29:O30)</f>
        <v>0</v>
      </c>
      <c r="P31" s="115"/>
      <c r="Q31" s="125">
        <f>SUM(Q29:Q30)</f>
        <v>0</v>
      </c>
      <c r="R31" s="116"/>
      <c r="S31" s="125">
        <f>SUM(S29:S30)</f>
        <v>-74</v>
      </c>
      <c r="T31" s="116"/>
      <c r="U31" s="125">
        <f>SUM(U29:U30)</f>
        <v>-976</v>
      </c>
      <c r="V31" s="116"/>
      <c r="W31" s="125">
        <f>SUM(W29:W30)</f>
        <v>87342</v>
      </c>
      <c r="X31" s="116"/>
      <c r="Y31" s="125">
        <f>SUM(Y29:Y30)</f>
        <v>50101</v>
      </c>
      <c r="Z31" s="116"/>
      <c r="AA31" s="125">
        <f>SUM(AA29:AA30)</f>
        <v>137443</v>
      </c>
    </row>
    <row r="32" spans="1:27" ht="14.1" customHeight="1" x14ac:dyDescent="0.25">
      <c r="A32" s="119"/>
      <c r="C32" s="126"/>
      <c r="D32" s="121"/>
      <c r="E32" s="126"/>
      <c r="F32" s="126"/>
      <c r="G32" s="126"/>
      <c r="H32" s="126"/>
      <c r="I32" s="126"/>
      <c r="J32" s="121"/>
      <c r="K32" s="126"/>
      <c r="L32" s="121"/>
      <c r="M32" s="126"/>
      <c r="N32" s="121"/>
      <c r="O32" s="126"/>
      <c r="P32" s="126"/>
      <c r="Q32" s="126"/>
      <c r="R32" s="121"/>
      <c r="S32" s="126"/>
      <c r="T32" s="121"/>
      <c r="U32" s="126"/>
      <c r="V32" s="121"/>
      <c r="W32" s="121"/>
      <c r="X32" s="121"/>
      <c r="Y32" s="121"/>
      <c r="Z32" s="121"/>
      <c r="AA32" s="121"/>
    </row>
    <row r="33" spans="1:27" ht="22.5" customHeight="1" x14ac:dyDescent="0.25">
      <c r="A33" s="119" t="s">
        <v>175</v>
      </c>
      <c r="C33" s="126">
        <v>0</v>
      </c>
      <c r="D33" s="121"/>
      <c r="E33" s="126">
        <v>0</v>
      </c>
      <c r="F33" s="126"/>
      <c r="G33" s="126">
        <v>0</v>
      </c>
      <c r="H33" s="126"/>
      <c r="I33" s="126">
        <v>12322</v>
      </c>
      <c r="J33" s="121"/>
      <c r="K33" s="126">
        <v>-12322</v>
      </c>
      <c r="L33" s="121"/>
      <c r="M33" s="126">
        <v>0</v>
      </c>
      <c r="N33" s="121"/>
      <c r="O33" s="126">
        <v>0</v>
      </c>
      <c r="P33" s="126"/>
      <c r="Q33" s="126">
        <v>0</v>
      </c>
      <c r="R33" s="121"/>
      <c r="S33" s="126">
        <v>0</v>
      </c>
      <c r="T33" s="121"/>
      <c r="U33" s="121">
        <f>SUM(M33:S33)</f>
        <v>0</v>
      </c>
      <c r="V33" s="121"/>
      <c r="W33" s="121">
        <f>SUM(C33:K33,U33)</f>
        <v>0</v>
      </c>
      <c r="X33" s="121"/>
      <c r="Y33" s="121">
        <v>0</v>
      </c>
      <c r="Z33" s="121"/>
      <c r="AA33" s="122">
        <f t="shared" ref="AA33" si="1">W33+Y33</f>
        <v>0</v>
      </c>
    </row>
    <row r="34" spans="1:27" ht="22.5" customHeight="1" x14ac:dyDescent="0.25">
      <c r="A34" s="119" t="s">
        <v>197</v>
      </c>
      <c r="C34" s="120">
        <v>0</v>
      </c>
      <c r="D34" s="79"/>
      <c r="E34" s="120">
        <v>0</v>
      </c>
      <c r="F34" s="79"/>
      <c r="G34" s="120">
        <v>0</v>
      </c>
      <c r="H34" s="79"/>
      <c r="I34" s="120">
        <v>0</v>
      </c>
      <c r="J34" s="121"/>
      <c r="K34" s="126">
        <v>25938</v>
      </c>
      <c r="L34" s="121"/>
      <c r="M34" s="120">
        <v>0</v>
      </c>
      <c r="N34" s="121"/>
      <c r="O34" s="126">
        <v>-25938</v>
      </c>
      <c r="P34" s="126"/>
      <c r="Q34" s="120">
        <v>0</v>
      </c>
      <c r="R34" s="121"/>
      <c r="S34" s="120">
        <v>0</v>
      </c>
      <c r="T34" s="121"/>
      <c r="U34" s="121">
        <f>SUM(M34:S34)</f>
        <v>-25938</v>
      </c>
      <c r="V34" s="116"/>
      <c r="W34" s="115">
        <f>SUM(C34:K34,U34)</f>
        <v>0</v>
      </c>
      <c r="X34" s="121"/>
      <c r="Y34" s="122">
        <v>0</v>
      </c>
      <c r="Z34" s="121"/>
      <c r="AA34" s="122">
        <f>W34+Y34</f>
        <v>0</v>
      </c>
    </row>
    <row r="35" spans="1:27" ht="22.5" customHeight="1" thickBot="1" x14ac:dyDescent="0.3">
      <c r="A35" s="118" t="s">
        <v>172</v>
      </c>
      <c r="C35" s="127">
        <f>SUM(C13,C31,C34:C34)</f>
        <v>1685080</v>
      </c>
      <c r="D35" s="115"/>
      <c r="E35" s="127">
        <f>SUM(E13,E31,E34:E34)</f>
        <v>342170</v>
      </c>
      <c r="F35" s="115"/>
      <c r="G35" s="127">
        <f>SUM(G13,G31,G34:G34)</f>
        <v>-1003600</v>
      </c>
      <c r="H35" s="115"/>
      <c r="I35" s="127">
        <f>SUM(I13,I31,I33:I34)</f>
        <v>147877</v>
      </c>
      <c r="J35" s="115"/>
      <c r="K35" s="127">
        <f>SUM(K13,K31,K33:K34,K26)</f>
        <v>-167817</v>
      </c>
      <c r="L35" s="115"/>
      <c r="M35" s="127">
        <f>SUM(M13,M31,M34:M34)</f>
        <v>-6149</v>
      </c>
      <c r="N35" s="115"/>
      <c r="O35" s="127">
        <f>SUM(O13,O31,O34:O34)</f>
        <v>1289576</v>
      </c>
      <c r="P35" s="115"/>
      <c r="Q35" s="127">
        <f>SUM(Q13,Q31,Q34:Q34)</f>
        <v>-11413</v>
      </c>
      <c r="R35" s="115"/>
      <c r="S35" s="127">
        <f>SUM(S13,S31,S34:S34)</f>
        <v>1807</v>
      </c>
      <c r="T35" s="115"/>
      <c r="U35" s="127">
        <f>SUM(U13,U31,U34:U34)</f>
        <v>1273821</v>
      </c>
      <c r="V35" s="115"/>
      <c r="W35" s="127">
        <f>SUM(W13,W31,W34:W34,W26)</f>
        <v>2277531</v>
      </c>
      <c r="X35" s="115"/>
      <c r="Y35" s="127">
        <f>SUM(Y13,Y31,Y34:Y34,Y26)</f>
        <v>255699</v>
      </c>
      <c r="Z35" s="115"/>
      <c r="AA35" s="127">
        <f>SUM(AA13,AA31,AA34:AA34,AA26)</f>
        <v>2533230</v>
      </c>
    </row>
    <row r="36" spans="1:27" ht="10.5" customHeight="1" thickTop="1" x14ac:dyDescent="0.25">
      <c r="A36" s="119"/>
    </row>
    <row r="37" spans="1:27" ht="22.5" customHeight="1" x14ac:dyDescent="0.45">
      <c r="A37" s="114" t="s">
        <v>188</v>
      </c>
      <c r="C37" s="173"/>
      <c r="D37" s="173"/>
      <c r="E37" s="173"/>
      <c r="F37" s="173"/>
      <c r="G37" s="173"/>
      <c r="H37" s="173"/>
      <c r="I37" s="173"/>
      <c r="J37" s="173"/>
      <c r="K37" s="173"/>
      <c r="L37" s="173"/>
      <c r="M37" s="173"/>
      <c r="N37" s="173"/>
      <c r="O37" s="173"/>
      <c r="P37" s="173"/>
      <c r="Q37" s="173"/>
      <c r="R37" s="173"/>
      <c r="S37" s="173"/>
      <c r="T37" s="173"/>
      <c r="U37" s="173"/>
      <c r="V37" s="173"/>
      <c r="W37" s="173"/>
      <c r="X37" s="173"/>
      <c r="Y37" s="176"/>
      <c r="Z37" s="176"/>
      <c r="AA37" s="176"/>
    </row>
    <row r="38" spans="1:27" ht="22.5" customHeight="1" x14ac:dyDescent="0.45">
      <c r="A38" s="114" t="s">
        <v>156</v>
      </c>
      <c r="C38" s="115">
        <v>681480</v>
      </c>
      <c r="D38" s="116"/>
      <c r="E38" s="115">
        <v>342170</v>
      </c>
      <c r="F38" s="115"/>
      <c r="G38" s="115">
        <v>0</v>
      </c>
      <c r="H38" s="115"/>
      <c r="I38" s="115">
        <v>108696</v>
      </c>
      <c r="J38" s="116"/>
      <c r="K38" s="115">
        <v>-164845</v>
      </c>
      <c r="L38" s="116"/>
      <c r="M38" s="115">
        <v>-8842</v>
      </c>
      <c r="N38" s="116"/>
      <c r="O38" s="115">
        <v>1266412</v>
      </c>
      <c r="P38" s="115"/>
      <c r="Q38" s="115">
        <v>-7873</v>
      </c>
      <c r="R38" s="116"/>
      <c r="S38" s="115">
        <v>1807</v>
      </c>
      <c r="T38" s="116"/>
      <c r="U38" s="115">
        <f>SUM(M38:S38)</f>
        <v>1251504</v>
      </c>
      <c r="V38" s="116"/>
      <c r="W38" s="115">
        <f>SUM(C38:K38,U38)</f>
        <v>2219005</v>
      </c>
      <c r="X38" s="116"/>
      <c r="Y38" s="115">
        <v>218867</v>
      </c>
      <c r="Z38" s="116"/>
      <c r="AA38" s="117">
        <f>W38+Y38</f>
        <v>2437872</v>
      </c>
    </row>
    <row r="39" spans="1:27" ht="10.5" customHeight="1" x14ac:dyDescent="0.25">
      <c r="A39" s="118"/>
      <c r="C39" s="115"/>
      <c r="D39" s="116"/>
      <c r="E39" s="115"/>
      <c r="F39" s="115"/>
      <c r="G39" s="115"/>
      <c r="H39" s="115"/>
      <c r="I39" s="115"/>
      <c r="J39" s="116"/>
      <c r="K39" s="115"/>
      <c r="L39" s="116"/>
      <c r="M39" s="115"/>
      <c r="N39" s="116"/>
      <c r="O39" s="115"/>
      <c r="P39" s="115"/>
      <c r="Q39" s="115"/>
      <c r="R39" s="116"/>
      <c r="S39" s="115"/>
      <c r="T39" s="116"/>
      <c r="U39" s="115"/>
      <c r="V39" s="116"/>
      <c r="W39" s="115"/>
      <c r="X39" s="116"/>
      <c r="Y39" s="115"/>
      <c r="Z39" s="116"/>
      <c r="AA39" s="115"/>
    </row>
    <row r="40" spans="1:27" ht="22.5" customHeight="1" x14ac:dyDescent="0.25">
      <c r="A40" s="118" t="s">
        <v>117</v>
      </c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16"/>
      <c r="U40" s="115"/>
      <c r="V40" s="116"/>
      <c r="W40" s="115"/>
      <c r="X40" s="116"/>
      <c r="Y40" s="115"/>
      <c r="Z40" s="116"/>
      <c r="AA40" s="115"/>
    </row>
    <row r="41" spans="1:27" ht="22.5" customHeight="1" x14ac:dyDescent="0.25">
      <c r="A41" s="118" t="s">
        <v>208</v>
      </c>
      <c r="C41" s="164"/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16"/>
      <c r="U41" s="115"/>
      <c r="V41" s="116"/>
      <c r="W41" s="115"/>
      <c r="X41" s="116"/>
      <c r="Y41" s="115"/>
      <c r="Z41" s="116"/>
      <c r="AA41" s="115"/>
    </row>
    <row r="42" spans="1:27" ht="22.5" customHeight="1" x14ac:dyDescent="0.25">
      <c r="A42" s="119" t="s">
        <v>190</v>
      </c>
      <c r="B42" s="109">
        <v>12</v>
      </c>
      <c r="C42" s="120">
        <v>0</v>
      </c>
      <c r="D42" s="79"/>
      <c r="E42" s="120">
        <v>0</v>
      </c>
      <c r="F42" s="79"/>
      <c r="G42" s="120">
        <v>0</v>
      </c>
      <c r="H42" s="79"/>
      <c r="I42" s="120">
        <v>0</v>
      </c>
      <c r="J42" s="121"/>
      <c r="K42" s="122">
        <v>-6815</v>
      </c>
      <c r="L42" s="121"/>
      <c r="M42" s="120">
        <v>0</v>
      </c>
      <c r="N42" s="121"/>
      <c r="O42" s="120">
        <v>0</v>
      </c>
      <c r="P42" s="79"/>
      <c r="Q42" s="120">
        <v>0</v>
      </c>
      <c r="R42" s="79"/>
      <c r="S42" s="120">
        <v>0</v>
      </c>
      <c r="T42" s="121"/>
      <c r="U42" s="121">
        <f>SUM(M42:S42)</f>
        <v>0</v>
      </c>
      <c r="V42" s="123"/>
      <c r="W42" s="121">
        <f>SUM(C42:K42,U42)</f>
        <v>-6815</v>
      </c>
      <c r="X42" s="121"/>
      <c r="Y42" s="122">
        <v>0</v>
      </c>
      <c r="Z42" s="121"/>
      <c r="AA42" s="122">
        <f t="shared" ref="AA42" si="2">W42+Y42</f>
        <v>-6815</v>
      </c>
    </row>
    <row r="43" spans="1:27" ht="22.5" customHeight="1" x14ac:dyDescent="0.25">
      <c r="A43" s="118" t="s">
        <v>209</v>
      </c>
      <c r="C43" s="125">
        <f>SUM(C42)</f>
        <v>0</v>
      </c>
      <c r="D43" s="116"/>
      <c r="E43" s="125">
        <f>SUM(E42)</f>
        <v>0</v>
      </c>
      <c r="F43" s="115"/>
      <c r="G43" s="125">
        <f>SUM(G42)</f>
        <v>0</v>
      </c>
      <c r="H43" s="115"/>
      <c r="I43" s="125">
        <f>SUM(I42)</f>
        <v>0</v>
      </c>
      <c r="J43" s="116"/>
      <c r="K43" s="125">
        <f>SUM(K42)</f>
        <v>-6815</v>
      </c>
      <c r="L43" s="116"/>
      <c r="M43" s="125">
        <f>SUM(M42)</f>
        <v>0</v>
      </c>
      <c r="N43" s="116"/>
      <c r="O43" s="125">
        <f>SUM(O42)</f>
        <v>0</v>
      </c>
      <c r="P43" s="115"/>
      <c r="Q43" s="125">
        <f>SUM(Q42)</f>
        <v>0</v>
      </c>
      <c r="R43" s="116"/>
      <c r="S43" s="125">
        <f>SUM(S42)</f>
        <v>0</v>
      </c>
      <c r="T43" s="116"/>
      <c r="U43" s="125">
        <f>SUM(U42)</f>
        <v>0</v>
      </c>
      <c r="V43" s="116"/>
      <c r="W43" s="125">
        <f>SUM(W42)</f>
        <v>-6815</v>
      </c>
      <c r="X43" s="116"/>
      <c r="Y43" s="125">
        <f>SUM(Y42)</f>
        <v>0</v>
      </c>
      <c r="Z43" s="116"/>
      <c r="AA43" s="125">
        <f>SUM(AA42)</f>
        <v>-6815</v>
      </c>
    </row>
    <row r="44" spans="1:27" ht="22.5" customHeight="1" x14ac:dyDescent="0.25">
      <c r="A44" s="118" t="s">
        <v>115</v>
      </c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</row>
    <row r="45" spans="1:27" ht="22.5" customHeight="1" x14ac:dyDescent="0.25">
      <c r="A45" s="119" t="s">
        <v>196</v>
      </c>
      <c r="C45" s="120">
        <v>0</v>
      </c>
      <c r="D45" s="79"/>
      <c r="E45" s="90">
        <v>0</v>
      </c>
      <c r="F45" s="79"/>
      <c r="G45" s="90">
        <v>0</v>
      </c>
      <c r="H45" s="79"/>
      <c r="I45" s="90">
        <v>0</v>
      </c>
      <c r="J45" s="121"/>
      <c r="K45" s="122">
        <v>-82957</v>
      </c>
      <c r="L45" s="121"/>
      <c r="M45" s="120">
        <v>0</v>
      </c>
      <c r="N45" s="121"/>
      <c r="O45" s="120">
        <v>0</v>
      </c>
      <c r="P45" s="79"/>
      <c r="Q45" s="120">
        <v>0</v>
      </c>
      <c r="R45" s="79"/>
      <c r="S45" s="120">
        <v>0</v>
      </c>
      <c r="T45" s="121"/>
      <c r="U45" s="121">
        <f>SUM(M45:S45)</f>
        <v>0</v>
      </c>
      <c r="V45" s="123"/>
      <c r="W45" s="121">
        <f>SUM(C45:K45,U45)</f>
        <v>-82957</v>
      </c>
      <c r="X45" s="121"/>
      <c r="Y45" s="122">
        <f>'SI6'!D41</f>
        <v>2269</v>
      </c>
      <c r="Z45" s="121"/>
      <c r="AA45" s="122">
        <f t="shared" ref="AA45:AA46" si="3">W45+Y45</f>
        <v>-80688</v>
      </c>
    </row>
    <row r="46" spans="1:27" ht="22.5" customHeight="1" x14ac:dyDescent="0.25">
      <c r="A46" s="119" t="s">
        <v>116</v>
      </c>
      <c r="C46" s="120">
        <v>0</v>
      </c>
      <c r="D46" s="79"/>
      <c r="E46" s="120">
        <v>0</v>
      </c>
      <c r="F46" s="79"/>
      <c r="G46" s="120">
        <v>0</v>
      </c>
      <c r="H46" s="79"/>
      <c r="I46" s="120">
        <v>0</v>
      </c>
      <c r="J46" s="121"/>
      <c r="K46" s="122">
        <v>-11299</v>
      </c>
      <c r="L46" s="121"/>
      <c r="M46" s="120">
        <v>-3283</v>
      </c>
      <c r="N46" s="121"/>
      <c r="O46" s="120">
        <v>0</v>
      </c>
      <c r="P46" s="79"/>
      <c r="Q46" s="120">
        <v>0</v>
      </c>
      <c r="R46" s="79"/>
      <c r="S46" s="120">
        <v>-95</v>
      </c>
      <c r="T46" s="121"/>
      <c r="U46" s="121">
        <f>SUM(M46:S46)</f>
        <v>-3378</v>
      </c>
      <c r="V46" s="123"/>
      <c r="W46" s="121">
        <f>SUM(C46:K46,U46)</f>
        <v>-14677</v>
      </c>
      <c r="X46" s="121"/>
      <c r="Y46" s="122">
        <f>+'SI6'!D46-'SCE7'!Y45</f>
        <v>-430</v>
      </c>
      <c r="Z46" s="121"/>
      <c r="AA46" s="122">
        <f t="shared" si="3"/>
        <v>-15107</v>
      </c>
    </row>
    <row r="47" spans="1:27" ht="22.5" customHeight="1" x14ac:dyDescent="0.25">
      <c r="A47" s="118" t="s">
        <v>198</v>
      </c>
      <c r="C47" s="125">
        <f>SUM(C45:C46)</f>
        <v>0</v>
      </c>
      <c r="D47" s="116"/>
      <c r="E47" s="125">
        <f>SUM(E45:E46)</f>
        <v>0</v>
      </c>
      <c r="F47" s="115"/>
      <c r="G47" s="125">
        <f>SUM(G45:G46)</f>
        <v>0</v>
      </c>
      <c r="H47" s="115"/>
      <c r="I47" s="125">
        <f>SUM(I45:I46)</f>
        <v>0</v>
      </c>
      <c r="J47" s="116"/>
      <c r="K47" s="125">
        <f>SUM(K45:K46)</f>
        <v>-94256</v>
      </c>
      <c r="L47" s="116"/>
      <c r="M47" s="125">
        <f>SUM(M45:M46)</f>
        <v>-3283</v>
      </c>
      <c r="N47" s="116"/>
      <c r="O47" s="125">
        <f>SUM(O45:O46)</f>
        <v>0</v>
      </c>
      <c r="P47" s="115"/>
      <c r="Q47" s="125">
        <f>SUM(Q45:Q46)</f>
        <v>0</v>
      </c>
      <c r="R47" s="116"/>
      <c r="S47" s="125">
        <f>SUM(S45:S46)</f>
        <v>-95</v>
      </c>
      <c r="T47" s="116"/>
      <c r="U47" s="125">
        <f>SUM(U45:U46)</f>
        <v>-3378</v>
      </c>
      <c r="V47" s="116"/>
      <c r="W47" s="125">
        <f>SUM(W45:W46)</f>
        <v>-97634</v>
      </c>
      <c r="X47" s="116"/>
      <c r="Y47" s="125">
        <f>SUM(Y45:Y46)</f>
        <v>1839</v>
      </c>
      <c r="Z47" s="116"/>
      <c r="AA47" s="125">
        <f>SUM(AA45:AA46)</f>
        <v>-95795</v>
      </c>
    </row>
    <row r="48" spans="1:27" ht="8.1" customHeight="1" x14ac:dyDescent="0.25">
      <c r="A48" s="119"/>
      <c r="C48" s="126"/>
      <c r="D48" s="121"/>
      <c r="E48" s="126"/>
      <c r="F48" s="126"/>
      <c r="G48" s="126"/>
      <c r="H48" s="126"/>
      <c r="I48" s="126"/>
      <c r="J48" s="121"/>
      <c r="K48" s="126"/>
      <c r="L48" s="121"/>
      <c r="M48" s="126"/>
      <c r="N48" s="121"/>
      <c r="O48" s="126"/>
      <c r="P48" s="126"/>
      <c r="Q48" s="126"/>
      <c r="R48" s="121"/>
      <c r="S48" s="126"/>
      <c r="T48" s="121"/>
      <c r="U48" s="126"/>
      <c r="V48" s="121"/>
      <c r="W48" s="121"/>
      <c r="X48" s="121"/>
      <c r="Y48" s="121"/>
      <c r="Z48" s="121"/>
      <c r="AA48" s="121"/>
    </row>
    <row r="49" spans="1:27" ht="22.5" customHeight="1" x14ac:dyDescent="0.25">
      <c r="A49" s="119" t="s">
        <v>197</v>
      </c>
      <c r="C49" s="120">
        <v>0</v>
      </c>
      <c r="D49" s="79"/>
      <c r="E49" s="120">
        <v>0</v>
      </c>
      <c r="F49" s="79"/>
      <c r="G49" s="120">
        <v>0</v>
      </c>
      <c r="H49" s="79"/>
      <c r="I49" s="120">
        <v>0</v>
      </c>
      <c r="J49" s="121"/>
      <c r="K49" s="126">
        <v>25628</v>
      </c>
      <c r="L49" s="121"/>
      <c r="M49" s="120">
        <v>0</v>
      </c>
      <c r="N49" s="121"/>
      <c r="O49" s="126">
        <v>-25628</v>
      </c>
      <c r="P49" s="126"/>
      <c r="Q49" s="120">
        <v>0</v>
      </c>
      <c r="R49" s="121"/>
      <c r="S49" s="120">
        <v>0</v>
      </c>
      <c r="T49" s="121"/>
      <c r="U49" s="121">
        <f>SUM(M49:S49)</f>
        <v>-25628</v>
      </c>
      <c r="V49" s="116"/>
      <c r="W49" s="115">
        <f>SUM(C49:K49,U49)</f>
        <v>0</v>
      </c>
      <c r="X49" s="121"/>
      <c r="Y49" s="122">
        <v>0</v>
      </c>
      <c r="Z49" s="121"/>
      <c r="AA49" s="122">
        <f>W49+Y49</f>
        <v>0</v>
      </c>
    </row>
    <row r="50" spans="1:27" ht="22.5" customHeight="1" thickBot="1" x14ac:dyDescent="0.3">
      <c r="A50" s="118" t="s">
        <v>174</v>
      </c>
      <c r="C50" s="127">
        <f>SUM(C38,C43,C47,C49:C49)</f>
        <v>681480</v>
      </c>
      <c r="D50" s="115"/>
      <c r="E50" s="127">
        <f>SUM(E38,E43,E47,E49:E49)</f>
        <v>342170</v>
      </c>
      <c r="F50" s="115"/>
      <c r="G50" s="127">
        <f>SUM(G38,G43,G47,G49:G49)</f>
        <v>0</v>
      </c>
      <c r="H50" s="115"/>
      <c r="I50" s="127">
        <f>SUM(I38,I43,I47,I49:I49)</f>
        <v>108696</v>
      </c>
      <c r="J50" s="115"/>
      <c r="K50" s="127">
        <f>SUM(K38,K43,K47,K49:K49)</f>
        <v>-240288</v>
      </c>
      <c r="L50" s="115"/>
      <c r="M50" s="127">
        <f>SUM(M38,M43,M47,M49:M49)</f>
        <v>-12125</v>
      </c>
      <c r="N50" s="115"/>
      <c r="O50" s="127">
        <f>SUM(O38,O43,O47,O49:O49)</f>
        <v>1240784</v>
      </c>
      <c r="P50" s="115"/>
      <c r="Q50" s="127">
        <f>SUM(Q38,Q43,Q47,Q49:Q49)</f>
        <v>-7873</v>
      </c>
      <c r="R50" s="115"/>
      <c r="S50" s="127">
        <f>SUM(S38,S43,S47,S49:S49)</f>
        <v>1712</v>
      </c>
      <c r="T50" s="115"/>
      <c r="U50" s="127">
        <f>SUM(U38,U43,U47,U49:U49)</f>
        <v>1222498</v>
      </c>
      <c r="V50" s="115"/>
      <c r="W50" s="127">
        <f>SUM(W38,W43,W47,W49:W49)</f>
        <v>2114556</v>
      </c>
      <c r="X50" s="115"/>
      <c r="Y50" s="127">
        <f>SUM(Y38,Y43,Y47,Y49:Y49)</f>
        <v>220706</v>
      </c>
      <c r="Z50" s="115"/>
      <c r="AA50" s="127">
        <f>SUM(AA38,AA43,AA47,AA49:AA49)</f>
        <v>2335262</v>
      </c>
    </row>
    <row r="51" spans="1:27" ht="22.5" customHeight="1" thickTop="1" x14ac:dyDescent="0.25"/>
  </sheetData>
  <mergeCells count="4">
    <mergeCell ref="C5:AA5"/>
    <mergeCell ref="I6:K6"/>
    <mergeCell ref="M6:U6"/>
    <mergeCell ref="C11:AA11"/>
  </mergeCells>
  <pageMargins left="0.8" right="0.8" top="0.48" bottom="0.25" header="0.5" footer="0.1"/>
  <pageSetup paperSize="9" scale="51" firstPageNumber="7" fitToHeight="0" orientation="landscape" useFirstPageNumber="1" r:id="rId1"/>
  <headerFooter alignWithMargins="0">
    <oddFooter>&amp;L&amp;"Angsana New,Regular"&amp;14  หมายเหตุประกอบงบการเงินเป็นส่วนหนึ่งของงบการเงินระหว่างกาลนี้
&amp;C&amp;"Angsana New,Regular"&amp;14&amp;P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7030A0"/>
  </sheetPr>
  <dimension ref="A1:P42"/>
  <sheetViews>
    <sheetView view="pageBreakPreview" topLeftCell="A28" zoomScale="85" zoomScaleNormal="80" zoomScaleSheetLayoutView="85" workbookViewId="0">
      <selection activeCell="P40" sqref="P40"/>
    </sheetView>
  </sheetViews>
  <sheetFormatPr defaultColWidth="10.5703125" defaultRowHeight="20.25" customHeight="1" x14ac:dyDescent="0.25"/>
  <cols>
    <col min="1" max="1" width="64.85546875" style="108" customWidth="1"/>
    <col min="2" max="2" width="11.85546875" style="109" customWidth="1"/>
    <col min="3" max="3" width="1.140625" style="108" customWidth="1"/>
    <col min="4" max="4" width="17.85546875" style="128" customWidth="1"/>
    <col min="5" max="5" width="1" style="128" customWidth="1"/>
    <col min="6" max="6" width="17.85546875" style="128" customWidth="1"/>
    <col min="7" max="7" width="1" style="128" customWidth="1"/>
    <col min="8" max="8" width="20.7109375" style="128" customWidth="1"/>
    <col min="9" max="9" width="1" style="128" customWidth="1"/>
    <col min="10" max="10" width="17.85546875" style="128" customWidth="1"/>
    <col min="11" max="11" width="1.140625" style="128" customWidth="1"/>
    <col min="12" max="12" width="17.85546875" style="112" customWidth="1"/>
    <col min="13" max="13" width="1.140625" style="112" customWidth="1"/>
    <col min="14" max="14" width="17.85546875" style="128" customWidth="1"/>
    <col min="15" max="15" width="1" style="128" customWidth="1"/>
    <col min="16" max="16" width="17.85546875" style="112" customWidth="1"/>
    <col min="17" max="16384" width="10.5703125" style="108"/>
  </cols>
  <sheetData>
    <row r="1" spans="1:16" s="105" customFormat="1" ht="20.25" customHeight="1" x14ac:dyDescent="0.25">
      <c r="A1" s="1" t="s">
        <v>211</v>
      </c>
      <c r="B1" s="58"/>
      <c r="C1" s="138"/>
      <c r="D1" s="102"/>
      <c r="E1" s="102"/>
      <c r="F1" s="102"/>
      <c r="G1" s="102"/>
      <c r="H1" s="102"/>
      <c r="I1" s="102"/>
      <c r="J1" s="102"/>
      <c r="K1" s="102"/>
      <c r="L1" s="104"/>
      <c r="M1" s="104"/>
      <c r="N1" s="102"/>
      <c r="O1" s="102"/>
      <c r="P1" s="104"/>
    </row>
    <row r="2" spans="1:16" s="105" customFormat="1" ht="20.25" customHeight="1" x14ac:dyDescent="0.25">
      <c r="A2" s="175" t="s">
        <v>228</v>
      </c>
      <c r="B2" s="58"/>
      <c r="C2" s="138"/>
      <c r="D2" s="102"/>
      <c r="E2" s="102"/>
      <c r="F2" s="102"/>
      <c r="G2" s="102"/>
      <c r="H2" s="102"/>
      <c r="I2" s="102"/>
      <c r="J2" s="102"/>
      <c r="K2" s="102"/>
      <c r="L2" s="104"/>
      <c r="M2" s="104"/>
      <c r="N2" s="102"/>
      <c r="O2" s="102"/>
      <c r="P2" s="104"/>
    </row>
    <row r="3" spans="1:16" s="105" customFormat="1" ht="20.25" customHeight="1" x14ac:dyDescent="0.25">
      <c r="A3" s="57" t="s">
        <v>80</v>
      </c>
      <c r="B3" s="58"/>
      <c r="C3" s="138"/>
      <c r="D3" s="102"/>
      <c r="E3" s="102"/>
      <c r="F3" s="102"/>
      <c r="G3" s="102"/>
      <c r="H3" s="102"/>
      <c r="I3" s="102"/>
      <c r="J3" s="102"/>
      <c r="K3" s="102"/>
      <c r="L3" s="104"/>
      <c r="M3" s="104"/>
      <c r="N3" s="102"/>
      <c r="O3" s="102"/>
      <c r="P3" s="104"/>
    </row>
    <row r="4" spans="1:16" s="105" customFormat="1" ht="20.25" customHeight="1" x14ac:dyDescent="0.25">
      <c r="A4" s="106"/>
      <c r="B4" s="107"/>
      <c r="C4" s="139"/>
      <c r="D4" s="102"/>
      <c r="E4" s="102"/>
      <c r="F4" s="102"/>
      <c r="G4" s="102"/>
      <c r="H4" s="102"/>
      <c r="I4" s="102"/>
      <c r="J4" s="102"/>
      <c r="K4" s="102"/>
      <c r="L4" s="104"/>
      <c r="M4" s="104"/>
      <c r="N4" s="102"/>
      <c r="O4" s="102"/>
      <c r="P4" s="104"/>
    </row>
    <row r="5" spans="1:16" ht="20.25" customHeight="1" x14ac:dyDescent="0.25">
      <c r="D5" s="183" t="s">
        <v>2</v>
      </c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</row>
    <row r="6" spans="1:16" ht="20.25" customHeight="1" x14ac:dyDescent="0.25"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11" t="s">
        <v>119</v>
      </c>
      <c r="O6" s="171"/>
      <c r="P6" s="171"/>
    </row>
    <row r="7" spans="1:16" ht="20.25" customHeight="1" x14ac:dyDescent="0.25">
      <c r="D7" s="171"/>
      <c r="E7" s="171"/>
      <c r="F7" s="111"/>
      <c r="G7" s="171"/>
      <c r="H7" s="111"/>
      <c r="I7" s="171"/>
      <c r="J7" s="184" t="s">
        <v>232</v>
      </c>
      <c r="K7" s="184"/>
      <c r="L7" s="184"/>
      <c r="M7" s="171"/>
      <c r="N7" s="172" t="s">
        <v>120</v>
      </c>
      <c r="O7" s="171"/>
      <c r="P7" s="171"/>
    </row>
    <row r="8" spans="1:16" ht="20.25" customHeight="1" x14ac:dyDescent="0.25">
      <c r="D8" s="111" t="s">
        <v>51</v>
      </c>
      <c r="E8" s="111"/>
      <c r="F8" s="111"/>
      <c r="G8" s="111"/>
      <c r="H8" s="111" t="s">
        <v>121</v>
      </c>
      <c r="I8" s="111"/>
      <c r="J8" s="111"/>
      <c r="K8" s="111"/>
      <c r="L8" s="111"/>
      <c r="M8" s="111"/>
      <c r="N8" s="108"/>
      <c r="O8" s="111"/>
    </row>
    <row r="9" spans="1:16" ht="20.25" customHeight="1" x14ac:dyDescent="0.25">
      <c r="D9" s="111" t="s">
        <v>93</v>
      </c>
      <c r="E9" s="111"/>
      <c r="F9" s="111" t="s">
        <v>94</v>
      </c>
      <c r="G9" s="111"/>
      <c r="H9" s="111" t="s">
        <v>122</v>
      </c>
      <c r="I9" s="111"/>
      <c r="J9" s="111" t="s">
        <v>96</v>
      </c>
      <c r="K9" s="111"/>
      <c r="L9" s="111" t="s">
        <v>97</v>
      </c>
      <c r="M9" s="111"/>
      <c r="N9" s="111" t="s">
        <v>123</v>
      </c>
      <c r="O9" s="111"/>
      <c r="P9" s="111" t="s">
        <v>91</v>
      </c>
    </row>
    <row r="10" spans="1:16" ht="20.25" customHeight="1" x14ac:dyDescent="0.25">
      <c r="B10" s="109" t="s">
        <v>5</v>
      </c>
      <c r="D10" s="111" t="s">
        <v>105</v>
      </c>
      <c r="E10" s="111"/>
      <c r="F10" s="111" t="s">
        <v>106</v>
      </c>
      <c r="G10" s="111"/>
      <c r="H10" s="111" t="s">
        <v>124</v>
      </c>
      <c r="I10" s="111"/>
      <c r="J10" s="111" t="s">
        <v>108</v>
      </c>
      <c r="K10" s="111"/>
      <c r="L10" s="111" t="s">
        <v>109</v>
      </c>
      <c r="M10" s="111"/>
      <c r="N10" s="111" t="s">
        <v>125</v>
      </c>
      <c r="O10" s="111"/>
      <c r="P10" s="111" t="s">
        <v>103</v>
      </c>
    </row>
    <row r="11" spans="1:16" ht="20.25" customHeight="1" x14ac:dyDescent="0.25">
      <c r="D11" s="185" t="s">
        <v>8</v>
      </c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</row>
    <row r="12" spans="1:16" ht="20.25" customHeight="1" x14ac:dyDescent="0.25">
      <c r="A12" s="140" t="s">
        <v>173</v>
      </c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</row>
    <row r="13" spans="1:16" ht="20.25" customHeight="1" x14ac:dyDescent="0.25">
      <c r="A13" s="140" t="s">
        <v>230</v>
      </c>
      <c r="B13" s="141"/>
      <c r="C13" s="141"/>
      <c r="D13" s="115">
        <v>1685080</v>
      </c>
      <c r="E13" s="115"/>
      <c r="F13" s="115">
        <v>342170</v>
      </c>
      <c r="G13" s="115"/>
      <c r="H13" s="115">
        <v>-397600</v>
      </c>
      <c r="I13" s="115"/>
      <c r="J13" s="115">
        <v>58650</v>
      </c>
      <c r="K13" s="116"/>
      <c r="L13" s="115">
        <v>307559</v>
      </c>
      <c r="M13" s="116"/>
      <c r="N13" s="115">
        <v>552699</v>
      </c>
      <c r="O13" s="115"/>
      <c r="P13" s="117">
        <f>SUM(D13:N13)</f>
        <v>2548558</v>
      </c>
    </row>
    <row r="14" spans="1:16" ht="20.25" customHeight="1" x14ac:dyDescent="0.25">
      <c r="A14" s="140"/>
      <c r="B14" s="141"/>
      <c r="C14" s="141"/>
      <c r="D14" s="117"/>
      <c r="E14" s="115"/>
      <c r="F14" s="117"/>
      <c r="G14" s="115"/>
      <c r="H14" s="117"/>
      <c r="I14" s="115"/>
      <c r="J14" s="117"/>
      <c r="K14" s="116"/>
      <c r="L14" s="117"/>
      <c r="M14" s="116"/>
      <c r="N14" s="117"/>
      <c r="O14" s="115"/>
      <c r="P14" s="117"/>
    </row>
    <row r="15" spans="1:16" ht="20.25" customHeight="1" x14ac:dyDescent="0.25">
      <c r="A15" s="140" t="s">
        <v>117</v>
      </c>
      <c r="B15" s="141"/>
      <c r="C15" s="141"/>
      <c r="D15" s="117"/>
      <c r="E15" s="115"/>
      <c r="F15" s="117"/>
      <c r="G15" s="115"/>
      <c r="H15" s="117"/>
      <c r="I15" s="115"/>
      <c r="J15" s="117"/>
      <c r="K15" s="116"/>
      <c r="L15" s="117"/>
      <c r="M15" s="116"/>
      <c r="N15" s="117"/>
      <c r="O15" s="115"/>
      <c r="P15" s="117"/>
    </row>
    <row r="16" spans="1:16" ht="20.25" customHeight="1" x14ac:dyDescent="0.25">
      <c r="A16" s="140" t="s">
        <v>208</v>
      </c>
      <c r="B16" s="141"/>
      <c r="C16" s="141"/>
      <c r="D16" s="117"/>
      <c r="E16" s="115"/>
      <c r="F16" s="117"/>
      <c r="G16" s="115"/>
      <c r="H16" s="117"/>
      <c r="I16" s="115"/>
      <c r="J16" s="117"/>
      <c r="K16" s="116"/>
      <c r="L16" s="117"/>
      <c r="M16" s="116"/>
      <c r="N16" s="117"/>
      <c r="O16" s="115"/>
      <c r="P16" s="117"/>
    </row>
    <row r="17" spans="1:16" ht="20.25" customHeight="1" x14ac:dyDescent="0.25">
      <c r="A17" s="108" t="s">
        <v>190</v>
      </c>
      <c r="B17" s="141"/>
      <c r="C17" s="141"/>
      <c r="D17" s="122">
        <v>0</v>
      </c>
      <c r="E17" s="121"/>
      <c r="F17" s="122">
        <v>0</v>
      </c>
      <c r="G17" s="121"/>
      <c r="H17" s="122">
        <v>0</v>
      </c>
      <c r="I17" s="121"/>
      <c r="J17" s="122">
        <v>0</v>
      </c>
      <c r="K17" s="123"/>
      <c r="L17" s="122">
        <v>-27256</v>
      </c>
      <c r="M17" s="123"/>
      <c r="N17" s="122">
        <v>0</v>
      </c>
      <c r="O17" s="121"/>
      <c r="P17" s="122">
        <f>SUM(D17:N17)</f>
        <v>-27256</v>
      </c>
    </row>
    <row r="18" spans="1:16" ht="20.25" customHeight="1" x14ac:dyDescent="0.25">
      <c r="A18" s="140" t="s">
        <v>209</v>
      </c>
      <c r="B18" s="141"/>
      <c r="C18" s="141"/>
      <c r="D18" s="144">
        <f>SUM(D17:D17)</f>
        <v>0</v>
      </c>
      <c r="E18" s="145"/>
      <c r="F18" s="144">
        <f>SUM(F17:F17)</f>
        <v>0</v>
      </c>
      <c r="G18" s="145"/>
      <c r="H18" s="144">
        <f>SUM(H17:H17)</f>
        <v>0</v>
      </c>
      <c r="I18" s="145"/>
      <c r="J18" s="144">
        <f>SUM(J17:J17)</f>
        <v>0</v>
      </c>
      <c r="K18" s="115"/>
      <c r="L18" s="144">
        <f>SUM(L17:L17)</f>
        <v>-27256</v>
      </c>
      <c r="M18" s="115"/>
      <c r="N18" s="144">
        <f>SUM(N17:N17)</f>
        <v>0</v>
      </c>
      <c r="O18" s="145"/>
      <c r="P18" s="144">
        <f>SUM(P17:P17)</f>
        <v>-27256</v>
      </c>
    </row>
    <row r="19" spans="1:16" ht="20.25" customHeight="1" x14ac:dyDescent="0.25">
      <c r="A19" s="140"/>
      <c r="B19" s="141"/>
      <c r="C19" s="141"/>
      <c r="D19" s="117"/>
      <c r="E19" s="115"/>
      <c r="F19" s="117"/>
      <c r="G19" s="115"/>
      <c r="H19" s="117"/>
      <c r="I19" s="115"/>
      <c r="J19" s="117"/>
      <c r="K19" s="116"/>
      <c r="L19" s="117"/>
      <c r="M19" s="116"/>
      <c r="N19" s="117"/>
      <c r="O19" s="115"/>
      <c r="P19" s="117"/>
    </row>
    <row r="20" spans="1:16" ht="20.25" customHeight="1" x14ac:dyDescent="0.25">
      <c r="A20" s="140" t="s">
        <v>115</v>
      </c>
      <c r="B20" s="142"/>
      <c r="C20" s="142"/>
      <c r="D20" s="120"/>
      <c r="E20" s="121"/>
      <c r="F20" s="120"/>
      <c r="G20" s="126"/>
      <c r="H20" s="120"/>
      <c r="I20" s="126"/>
      <c r="J20" s="120"/>
      <c r="K20" s="121"/>
      <c r="L20" s="120"/>
      <c r="M20" s="121"/>
      <c r="N20" s="120"/>
      <c r="O20" s="126"/>
      <c r="P20" s="120"/>
    </row>
    <row r="21" spans="1:16" ht="20.25" customHeight="1" x14ac:dyDescent="0.25">
      <c r="A21" s="108" t="s">
        <v>196</v>
      </c>
      <c r="B21" s="143"/>
      <c r="C21" s="143"/>
      <c r="D21" s="120">
        <v>0</v>
      </c>
      <c r="E21" s="126"/>
      <c r="F21" s="120">
        <v>0</v>
      </c>
      <c r="G21" s="126"/>
      <c r="H21" s="120">
        <v>0</v>
      </c>
      <c r="I21" s="126"/>
      <c r="J21" s="120">
        <v>0</v>
      </c>
      <c r="K21" s="121"/>
      <c r="L21" s="122">
        <v>53549</v>
      </c>
      <c r="M21" s="121"/>
      <c r="N21" s="120">
        <v>0</v>
      </c>
      <c r="O21" s="126"/>
      <c r="P21" s="122">
        <f>SUM(D21:N21)</f>
        <v>53549</v>
      </c>
    </row>
    <row r="22" spans="1:16" ht="20.25" customHeight="1" x14ac:dyDescent="0.25">
      <c r="A22" s="140" t="s">
        <v>198</v>
      </c>
      <c r="B22" s="143"/>
      <c r="C22" s="143"/>
      <c r="D22" s="144">
        <f>SUM(D21:D21)</f>
        <v>0</v>
      </c>
      <c r="E22" s="145"/>
      <c r="F22" s="144">
        <f>SUM(F21:F21)</f>
        <v>0</v>
      </c>
      <c r="G22" s="145"/>
      <c r="H22" s="144">
        <f>SUM(H21:H21)</f>
        <v>0</v>
      </c>
      <c r="I22" s="145"/>
      <c r="J22" s="144">
        <f>SUM(J21:J21)</f>
        <v>0</v>
      </c>
      <c r="K22" s="115"/>
      <c r="L22" s="144">
        <f>SUM(L21:L21)</f>
        <v>53549</v>
      </c>
      <c r="M22" s="115"/>
      <c r="N22" s="144">
        <f>SUM(N21:N21)</f>
        <v>0</v>
      </c>
      <c r="O22" s="145"/>
      <c r="P22" s="144">
        <f>SUM(P21:P21)</f>
        <v>53549</v>
      </c>
    </row>
    <row r="23" spans="1:16" ht="20.25" customHeight="1" x14ac:dyDescent="0.25">
      <c r="A23" s="146"/>
      <c r="B23" s="143"/>
      <c r="C23" s="143"/>
      <c r="D23" s="120"/>
      <c r="E23" s="126"/>
      <c r="F23" s="120"/>
      <c r="G23" s="126"/>
      <c r="H23" s="120"/>
      <c r="I23" s="126"/>
      <c r="J23" s="120"/>
      <c r="K23" s="121"/>
      <c r="L23" s="122"/>
      <c r="M23" s="121"/>
      <c r="N23" s="120"/>
      <c r="O23" s="126"/>
      <c r="P23" s="122"/>
    </row>
    <row r="24" spans="1:16" ht="20.25" customHeight="1" x14ac:dyDescent="0.25">
      <c r="A24" s="146" t="s">
        <v>175</v>
      </c>
      <c r="B24" s="143"/>
      <c r="C24" s="143"/>
      <c r="D24" s="120">
        <v>0</v>
      </c>
      <c r="E24" s="126"/>
      <c r="F24" s="120">
        <v>0</v>
      </c>
      <c r="G24" s="126">
        <v>0</v>
      </c>
      <c r="H24" s="120">
        <v>0</v>
      </c>
      <c r="I24" s="126"/>
      <c r="J24" s="120">
        <v>12322</v>
      </c>
      <c r="K24" s="121"/>
      <c r="L24" s="122">
        <f>-J24</f>
        <v>-12322</v>
      </c>
      <c r="M24" s="121"/>
      <c r="N24" s="120">
        <v>0</v>
      </c>
      <c r="O24" s="126"/>
      <c r="P24" s="122">
        <f>SUM(D24:N24)</f>
        <v>0</v>
      </c>
    </row>
    <row r="25" spans="1:16" ht="20.25" customHeight="1" x14ac:dyDescent="0.25">
      <c r="A25" s="146" t="s">
        <v>231</v>
      </c>
      <c r="B25" s="143"/>
      <c r="C25" s="143"/>
      <c r="D25" s="120">
        <v>0</v>
      </c>
      <c r="E25" s="126"/>
      <c r="F25" s="120">
        <v>0</v>
      </c>
      <c r="G25" s="126"/>
      <c r="H25" s="120">
        <v>0</v>
      </c>
      <c r="I25" s="126"/>
      <c r="J25" s="120">
        <v>0</v>
      </c>
      <c r="K25" s="121"/>
      <c r="L25" s="122">
        <v>20287</v>
      </c>
      <c r="M25" s="121"/>
      <c r="N25" s="120">
        <f>-L25</f>
        <v>-20287</v>
      </c>
      <c r="O25" s="126"/>
      <c r="P25" s="122">
        <f>SUM(D25:N25)</f>
        <v>0</v>
      </c>
    </row>
    <row r="26" spans="1:16" ht="20.25" customHeight="1" thickBot="1" x14ac:dyDescent="0.3">
      <c r="A26" s="140" t="s">
        <v>172</v>
      </c>
      <c r="B26" s="147"/>
      <c r="C26" s="147"/>
      <c r="D26" s="127">
        <f>SUM(D13,D18,D22,D24,D25)</f>
        <v>1685080</v>
      </c>
      <c r="E26" s="115"/>
      <c r="F26" s="127">
        <f>SUM(F13,F18,F22,F24,F25)</f>
        <v>342170</v>
      </c>
      <c r="G26" s="115"/>
      <c r="H26" s="127">
        <f>SUM(H13,H18,H22,H24,H25)</f>
        <v>-397600</v>
      </c>
      <c r="I26" s="115"/>
      <c r="J26" s="127">
        <f>SUM(J13,J18,J22,J24,J25)</f>
        <v>70972</v>
      </c>
      <c r="K26" s="115"/>
      <c r="L26" s="127">
        <f>SUM(L13,L18,L22,L24,L25)</f>
        <v>341817</v>
      </c>
      <c r="M26" s="115"/>
      <c r="N26" s="127">
        <f>SUM(N13,N18,N22,N24,N25)</f>
        <v>532412</v>
      </c>
      <c r="O26" s="115"/>
      <c r="P26" s="127">
        <f>SUM(P13,P18,P22,P24,P25)</f>
        <v>2574851</v>
      </c>
    </row>
    <row r="27" spans="1:16" ht="20.25" customHeight="1" thickTop="1" x14ac:dyDescent="0.25"/>
    <row r="28" spans="1:16" ht="20.25" customHeight="1" x14ac:dyDescent="0.25">
      <c r="A28" s="140" t="s">
        <v>188</v>
      </c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</row>
    <row r="29" spans="1:16" ht="20.25" customHeight="1" x14ac:dyDescent="0.25">
      <c r="A29" s="140" t="s">
        <v>204</v>
      </c>
      <c r="B29" s="141"/>
      <c r="C29" s="141"/>
      <c r="D29" s="115">
        <v>681480</v>
      </c>
      <c r="E29" s="115"/>
      <c r="F29" s="115">
        <v>342170</v>
      </c>
      <c r="G29" s="115"/>
      <c r="H29" s="115">
        <v>0</v>
      </c>
      <c r="I29" s="115"/>
      <c r="J29" s="115">
        <v>70972</v>
      </c>
      <c r="K29" s="116"/>
      <c r="L29" s="115">
        <v>357930</v>
      </c>
      <c r="M29" s="116"/>
      <c r="N29" s="115">
        <v>511789</v>
      </c>
      <c r="O29" s="115"/>
      <c r="P29" s="117">
        <f>SUM(D29:N29)</f>
        <v>1964341</v>
      </c>
    </row>
    <row r="30" spans="1:16" ht="20.25" customHeight="1" x14ac:dyDescent="0.25">
      <c r="A30" s="140"/>
      <c r="B30" s="141"/>
      <c r="C30" s="141"/>
      <c r="D30" s="117"/>
      <c r="E30" s="115"/>
      <c r="F30" s="117"/>
      <c r="G30" s="115"/>
      <c r="H30" s="117"/>
      <c r="I30" s="115"/>
      <c r="J30" s="117"/>
      <c r="K30" s="116"/>
      <c r="L30" s="117"/>
      <c r="M30" s="116"/>
      <c r="N30" s="117"/>
      <c r="O30" s="115"/>
      <c r="P30" s="117"/>
    </row>
    <row r="31" spans="1:16" ht="20.25" customHeight="1" x14ac:dyDescent="0.25">
      <c r="A31" s="140" t="s">
        <v>117</v>
      </c>
      <c r="B31" s="141"/>
      <c r="C31" s="141"/>
      <c r="D31" s="117"/>
      <c r="E31" s="115"/>
      <c r="F31" s="117"/>
      <c r="G31" s="115"/>
      <c r="H31" s="117"/>
      <c r="I31" s="115"/>
      <c r="J31" s="117"/>
      <c r="K31" s="116"/>
      <c r="L31" s="117"/>
      <c r="M31" s="116"/>
      <c r="N31" s="117"/>
      <c r="O31" s="115"/>
      <c r="P31" s="117"/>
    </row>
    <row r="32" spans="1:16" ht="20.25" customHeight="1" x14ac:dyDescent="0.25">
      <c r="A32" s="140" t="s">
        <v>208</v>
      </c>
      <c r="B32" s="141"/>
      <c r="C32" s="141"/>
      <c r="D32" s="117"/>
      <c r="E32" s="115"/>
      <c r="F32" s="117"/>
      <c r="G32" s="115"/>
      <c r="H32" s="117"/>
      <c r="I32" s="115"/>
      <c r="J32" s="117"/>
      <c r="K32" s="116"/>
      <c r="L32" s="117"/>
      <c r="M32" s="116"/>
      <c r="N32" s="117"/>
      <c r="O32" s="115"/>
      <c r="P32" s="117"/>
    </row>
    <row r="33" spans="1:16" ht="20.25" customHeight="1" x14ac:dyDescent="0.25">
      <c r="A33" s="108" t="s">
        <v>190</v>
      </c>
      <c r="B33" s="141">
        <v>12</v>
      </c>
      <c r="C33" s="141"/>
      <c r="D33" s="122">
        <v>0</v>
      </c>
      <c r="E33" s="121"/>
      <c r="F33" s="122">
        <v>0</v>
      </c>
      <c r="G33" s="121"/>
      <c r="H33" s="122">
        <v>0</v>
      </c>
      <c r="I33" s="121"/>
      <c r="J33" s="122">
        <v>0</v>
      </c>
      <c r="K33" s="123"/>
      <c r="L33" s="122">
        <v>-6815</v>
      </c>
      <c r="M33" s="123"/>
      <c r="N33" s="122">
        <v>0</v>
      </c>
      <c r="O33" s="121"/>
      <c r="P33" s="122">
        <f>SUM(D33:N33)</f>
        <v>-6815</v>
      </c>
    </row>
    <row r="34" spans="1:16" ht="20.25" customHeight="1" x14ac:dyDescent="0.25">
      <c r="A34" s="140" t="s">
        <v>209</v>
      </c>
      <c r="B34" s="141"/>
      <c r="C34" s="141"/>
      <c r="D34" s="144">
        <f>SUM(D33:D33)</f>
        <v>0</v>
      </c>
      <c r="E34" s="145"/>
      <c r="F34" s="144">
        <f>SUM(F33:F33)</f>
        <v>0</v>
      </c>
      <c r="G34" s="145"/>
      <c r="H34" s="144">
        <f>SUM(H33:H33)</f>
        <v>0</v>
      </c>
      <c r="I34" s="145"/>
      <c r="J34" s="144">
        <f>SUM(J33:J33)</f>
        <v>0</v>
      </c>
      <c r="K34" s="115"/>
      <c r="L34" s="144">
        <f>SUM(L33:L33)</f>
        <v>-6815</v>
      </c>
      <c r="M34" s="115"/>
      <c r="N34" s="144">
        <f>SUM(N33:N33)</f>
        <v>0</v>
      </c>
      <c r="O34" s="145"/>
      <c r="P34" s="144">
        <f>SUM(P33:P33)</f>
        <v>-6815</v>
      </c>
    </row>
    <row r="35" spans="1:16" ht="20.25" customHeight="1" x14ac:dyDescent="0.25">
      <c r="A35" s="140" t="s">
        <v>115</v>
      </c>
      <c r="B35" s="142"/>
      <c r="C35" s="142"/>
      <c r="D35" s="120"/>
      <c r="E35" s="121"/>
      <c r="F35" s="120"/>
      <c r="G35" s="126"/>
      <c r="H35" s="120"/>
      <c r="I35" s="126"/>
      <c r="J35" s="120"/>
      <c r="K35" s="121"/>
      <c r="L35" s="120"/>
      <c r="M35" s="121"/>
      <c r="N35" s="120"/>
      <c r="O35" s="126"/>
      <c r="P35" s="120"/>
    </row>
    <row r="36" spans="1:16" ht="20.25" customHeight="1" x14ac:dyDescent="0.25">
      <c r="A36" s="146" t="s">
        <v>196</v>
      </c>
      <c r="B36" s="143"/>
      <c r="C36" s="143"/>
      <c r="D36" s="120">
        <v>0</v>
      </c>
      <c r="E36" s="126"/>
      <c r="F36" s="120">
        <v>0</v>
      </c>
      <c r="G36" s="126"/>
      <c r="H36" s="120">
        <v>0</v>
      </c>
      <c r="I36" s="126"/>
      <c r="J36" s="120">
        <v>0</v>
      </c>
      <c r="K36" s="121"/>
      <c r="L36" s="122">
        <f>+'SI6'!H25</f>
        <v>-96830</v>
      </c>
      <c r="M36" s="121"/>
      <c r="N36" s="120">
        <v>0</v>
      </c>
      <c r="O36" s="126"/>
      <c r="P36" s="122">
        <f>SUM(D36:N36)</f>
        <v>-96830</v>
      </c>
    </row>
    <row r="37" spans="1:16" ht="20.25" customHeight="1" x14ac:dyDescent="0.25">
      <c r="A37" s="146" t="s">
        <v>116</v>
      </c>
      <c r="B37" s="143"/>
      <c r="C37" s="143"/>
      <c r="D37" s="120">
        <v>0</v>
      </c>
      <c r="E37" s="126"/>
      <c r="F37" s="120">
        <v>0</v>
      </c>
      <c r="G37" s="126"/>
      <c r="H37" s="120">
        <v>0</v>
      </c>
      <c r="I37" s="126"/>
      <c r="J37" s="120">
        <v>0</v>
      </c>
      <c r="K37" s="121"/>
      <c r="L37" s="122">
        <f>+'SI6'!H36</f>
        <v>-11299</v>
      </c>
      <c r="M37" s="121"/>
      <c r="N37" s="120">
        <v>0</v>
      </c>
      <c r="O37" s="126"/>
      <c r="P37" s="122">
        <f>SUM(D37:N37)</f>
        <v>-11299</v>
      </c>
    </row>
    <row r="38" spans="1:16" ht="20.25" customHeight="1" x14ac:dyDescent="0.25">
      <c r="A38" s="140" t="s">
        <v>198</v>
      </c>
      <c r="B38" s="143"/>
      <c r="C38" s="143"/>
      <c r="D38" s="144">
        <f>SUM(D36:D37)</f>
        <v>0</v>
      </c>
      <c r="E38" s="145"/>
      <c r="F38" s="144">
        <f>SUM(F36:F37)</f>
        <v>0</v>
      </c>
      <c r="G38" s="145"/>
      <c r="H38" s="144">
        <f>SUM(H36:H37)</f>
        <v>0</v>
      </c>
      <c r="I38" s="145"/>
      <c r="J38" s="144">
        <f>SUM(J36:J37)</f>
        <v>0</v>
      </c>
      <c r="K38" s="115"/>
      <c r="L38" s="144">
        <f>SUM(L36:L37)</f>
        <v>-108129</v>
      </c>
      <c r="M38" s="115"/>
      <c r="N38" s="144">
        <f>SUM(N36:N37)</f>
        <v>0</v>
      </c>
      <c r="O38" s="145"/>
      <c r="P38" s="144">
        <f>SUM(P36:P37)</f>
        <v>-108129</v>
      </c>
    </row>
    <row r="39" spans="1:16" ht="20.25" customHeight="1" x14ac:dyDescent="0.25">
      <c r="A39" s="146"/>
      <c r="B39" s="143"/>
      <c r="C39" s="143"/>
      <c r="D39" s="120"/>
      <c r="E39" s="126"/>
      <c r="F39" s="120"/>
      <c r="G39" s="126"/>
      <c r="H39" s="120"/>
      <c r="I39" s="126"/>
      <c r="J39" s="120"/>
      <c r="K39" s="121"/>
      <c r="L39" s="122"/>
      <c r="M39" s="121"/>
      <c r="N39" s="120"/>
      <c r="O39" s="126"/>
      <c r="P39" s="122"/>
    </row>
    <row r="40" spans="1:16" ht="20.25" customHeight="1" x14ac:dyDescent="0.25">
      <c r="A40" s="146" t="s">
        <v>231</v>
      </c>
      <c r="B40" s="143"/>
      <c r="C40" s="143"/>
      <c r="D40" s="120">
        <v>0</v>
      </c>
      <c r="E40" s="126"/>
      <c r="F40" s="120">
        <v>0</v>
      </c>
      <c r="G40" s="126"/>
      <c r="H40" s="120">
        <v>0</v>
      </c>
      <c r="I40" s="126"/>
      <c r="J40" s="120">
        <v>0</v>
      </c>
      <c r="K40" s="121"/>
      <c r="L40" s="122">
        <f>-N40</f>
        <v>20287</v>
      </c>
      <c r="M40" s="121"/>
      <c r="N40" s="120">
        <v>-20287</v>
      </c>
      <c r="O40" s="126"/>
      <c r="P40" s="122">
        <f>SUM(D40:N40)</f>
        <v>0</v>
      </c>
    </row>
    <row r="41" spans="1:16" ht="20.25" customHeight="1" thickBot="1" x14ac:dyDescent="0.3">
      <c r="A41" s="140" t="s">
        <v>174</v>
      </c>
      <c r="B41" s="147"/>
      <c r="C41" s="147"/>
      <c r="D41" s="127">
        <f>SUM(D29,D34,D38,D40)</f>
        <v>681480</v>
      </c>
      <c r="E41" s="115"/>
      <c r="F41" s="127">
        <f>SUM(F29,F34,F38,F40)</f>
        <v>342170</v>
      </c>
      <c r="G41" s="115"/>
      <c r="H41" s="127">
        <f>SUM(H29,H34,H38,H40)</f>
        <v>0</v>
      </c>
      <c r="I41" s="115"/>
      <c r="J41" s="127">
        <f>SUM(J29,J34,J38,J40)</f>
        <v>70972</v>
      </c>
      <c r="K41" s="115"/>
      <c r="L41" s="127">
        <f>SUM(L29,L34,L38,L40)</f>
        <v>263273</v>
      </c>
      <c r="M41" s="115"/>
      <c r="N41" s="127">
        <f>SUM(N29,N34,N38,N40)</f>
        <v>491502</v>
      </c>
      <c r="O41" s="115"/>
      <c r="P41" s="127">
        <f>SUM(P29,P34,P38,P40)</f>
        <v>1849397</v>
      </c>
    </row>
    <row r="42" spans="1:16" ht="20.25" customHeight="1" thickTop="1" x14ac:dyDescent="0.25"/>
  </sheetData>
  <mergeCells count="3">
    <mergeCell ref="D5:P5"/>
    <mergeCell ref="J7:L7"/>
    <mergeCell ref="D11:P11"/>
  </mergeCells>
  <pageMargins left="0.78740157480314998" right="0.78740157480314998" top="0.511811023622047" bottom="0.511811023622047" header="0.511811023622047" footer="1.1811024E-2"/>
  <pageSetup paperSize="9" scale="60" firstPageNumber="8" orientation="landscape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7030A0"/>
  </sheetPr>
  <dimension ref="A1:H74"/>
  <sheetViews>
    <sheetView tabSelected="1" view="pageBreakPreview" zoomScale="85" zoomScaleNormal="90" zoomScaleSheetLayoutView="85" workbookViewId="0">
      <selection activeCell="A12" sqref="A12"/>
    </sheetView>
  </sheetViews>
  <sheetFormatPr defaultRowHeight="23.25" customHeight="1" x14ac:dyDescent="0.25"/>
  <cols>
    <col min="1" max="1" width="71.42578125" style="67" customWidth="1"/>
    <col min="2" max="2" width="13.140625" style="73" customWidth="1"/>
    <col min="3" max="3" width="1.140625" style="73" customWidth="1"/>
    <col min="4" max="4" width="13.140625" style="73" customWidth="1"/>
    <col min="5" max="5" width="1.140625" style="73" customWidth="1"/>
    <col min="6" max="6" width="12.85546875" style="79" customWidth="1"/>
    <col min="7" max="7" width="1.140625" style="73" customWidth="1"/>
    <col min="8" max="8" width="13.5703125" style="79" customWidth="1"/>
    <col min="9" max="16384" width="9.140625" style="70"/>
  </cols>
  <sheetData>
    <row r="1" spans="1:8" s="62" customFormat="1" ht="23.25" customHeight="1" x14ac:dyDescent="0.25">
      <c r="A1" s="1" t="s">
        <v>211</v>
      </c>
      <c r="B1" s="148"/>
      <c r="C1" s="148"/>
      <c r="D1" s="148"/>
      <c r="E1" s="148"/>
      <c r="F1" s="148"/>
      <c r="G1" s="148"/>
      <c r="H1" s="148"/>
    </row>
    <row r="2" spans="1:8" s="62" customFormat="1" ht="23.25" customHeight="1" x14ac:dyDescent="0.25">
      <c r="A2" s="175" t="s">
        <v>228</v>
      </c>
      <c r="B2" s="148"/>
      <c r="C2" s="148"/>
      <c r="D2" s="148"/>
      <c r="E2" s="148"/>
      <c r="F2" s="148"/>
      <c r="G2" s="148"/>
      <c r="H2" s="148"/>
    </row>
    <row r="3" spans="1:8" s="62" customFormat="1" ht="23.25" customHeight="1" x14ac:dyDescent="0.25">
      <c r="A3" s="57" t="s">
        <v>126</v>
      </c>
      <c r="B3" s="148"/>
      <c r="C3" s="148"/>
      <c r="D3" s="148"/>
      <c r="E3" s="148"/>
      <c r="F3" s="148"/>
      <c r="G3" s="148"/>
      <c r="H3" s="148"/>
    </row>
    <row r="4" spans="1:8" ht="20.25" customHeight="1" x14ac:dyDescent="0.25">
      <c r="A4" s="67" t="s">
        <v>64</v>
      </c>
      <c r="B4" s="186" t="s">
        <v>1</v>
      </c>
      <c r="C4" s="186"/>
      <c r="D4" s="186"/>
      <c r="E4" s="77"/>
      <c r="F4" s="180" t="s">
        <v>2</v>
      </c>
      <c r="G4" s="180"/>
      <c r="H4" s="180"/>
    </row>
    <row r="5" spans="1:8" ht="20.25" customHeight="1" x14ac:dyDescent="0.25">
      <c r="B5" s="181" t="s">
        <v>171</v>
      </c>
      <c r="C5" s="181"/>
      <c r="D5" s="181"/>
      <c r="E5" s="69"/>
      <c r="F5" s="181" t="s">
        <v>171</v>
      </c>
      <c r="G5" s="181"/>
      <c r="H5" s="181"/>
    </row>
    <row r="6" spans="1:8" ht="20.25" customHeight="1" x14ac:dyDescent="0.25">
      <c r="B6" s="182" t="s">
        <v>170</v>
      </c>
      <c r="C6" s="181"/>
      <c r="D6" s="181"/>
      <c r="E6" s="69"/>
      <c r="F6" s="182" t="s">
        <v>170</v>
      </c>
      <c r="G6" s="181"/>
      <c r="H6" s="181"/>
    </row>
    <row r="7" spans="1:8" ht="20.25" customHeight="1" x14ac:dyDescent="0.25">
      <c r="B7" s="19" t="s">
        <v>155</v>
      </c>
      <c r="C7" s="20"/>
      <c r="D7" s="19" t="s">
        <v>6</v>
      </c>
      <c r="E7" s="21"/>
      <c r="F7" s="19" t="s">
        <v>155</v>
      </c>
      <c r="G7" s="20"/>
      <c r="H7" s="19" t="s">
        <v>6</v>
      </c>
    </row>
    <row r="8" spans="1:8" ht="20.25" customHeight="1" x14ac:dyDescent="0.25">
      <c r="B8" s="179" t="s">
        <v>8</v>
      </c>
      <c r="C8" s="179"/>
      <c r="D8" s="179"/>
      <c r="E8" s="179"/>
      <c r="F8" s="179"/>
      <c r="G8" s="179"/>
      <c r="H8" s="179"/>
    </row>
    <row r="9" spans="1:8" ht="23.25" customHeight="1" x14ac:dyDescent="0.45">
      <c r="A9" s="149" t="s">
        <v>127</v>
      </c>
      <c r="B9" s="150"/>
      <c r="C9" s="150"/>
      <c r="D9" s="150"/>
      <c r="E9" s="150"/>
      <c r="F9" s="150"/>
      <c r="G9" s="150"/>
      <c r="H9" s="150"/>
    </row>
    <row r="10" spans="1:8" ht="23.25" customHeight="1" x14ac:dyDescent="0.45">
      <c r="A10" s="151" t="s">
        <v>165</v>
      </c>
      <c r="B10" s="73">
        <f>'SI6'!D25</f>
        <v>-80688</v>
      </c>
      <c r="D10" s="73">
        <f>'SI6'!F25</f>
        <v>138956</v>
      </c>
      <c r="F10" s="73">
        <f>'SI6'!H25</f>
        <v>-96830</v>
      </c>
      <c r="H10" s="73">
        <f>'SI6'!J25</f>
        <v>53549</v>
      </c>
    </row>
    <row r="11" spans="1:8" ht="23.25" customHeight="1" x14ac:dyDescent="0.45">
      <c r="A11" s="152" t="s">
        <v>200</v>
      </c>
      <c r="F11" s="73"/>
      <c r="H11" s="73"/>
    </row>
    <row r="12" spans="1:8" ht="23.25" customHeight="1" x14ac:dyDescent="0.45">
      <c r="A12" s="151" t="s">
        <v>235</v>
      </c>
      <c r="B12" s="73">
        <v>7325</v>
      </c>
      <c r="D12" s="73">
        <v>12196</v>
      </c>
      <c r="E12" s="79"/>
      <c r="F12" s="79">
        <v>-587</v>
      </c>
      <c r="G12" s="79"/>
      <c r="H12" s="79">
        <v>4291</v>
      </c>
    </row>
    <row r="13" spans="1:8" ht="23.25" customHeight="1" x14ac:dyDescent="0.45">
      <c r="A13" s="151" t="s">
        <v>71</v>
      </c>
      <c r="B13" s="73">
        <f>-'SI6'!D19</f>
        <v>99726</v>
      </c>
      <c r="D13" s="73">
        <f>-'SI6'!F19</f>
        <v>90084</v>
      </c>
      <c r="F13" s="73">
        <f>-'SI6'!H19</f>
        <v>79261</v>
      </c>
      <c r="H13" s="73">
        <v>79114</v>
      </c>
    </row>
    <row r="14" spans="1:8" ht="23.25" customHeight="1" x14ac:dyDescent="0.45">
      <c r="A14" s="151" t="s">
        <v>128</v>
      </c>
      <c r="B14" s="73">
        <v>104122</v>
      </c>
      <c r="D14" s="73">
        <v>114960</v>
      </c>
      <c r="F14" s="73">
        <v>30527</v>
      </c>
      <c r="H14" s="73">
        <v>50191</v>
      </c>
    </row>
    <row r="15" spans="1:8" ht="23.25" customHeight="1" x14ac:dyDescent="0.45">
      <c r="A15" s="151" t="s">
        <v>129</v>
      </c>
      <c r="B15" s="73">
        <v>568</v>
      </c>
      <c r="D15" s="73">
        <v>3344</v>
      </c>
      <c r="F15" s="73">
        <v>0</v>
      </c>
      <c r="H15" s="73">
        <v>0</v>
      </c>
    </row>
    <row r="16" spans="1:8" ht="23.25" customHeight="1" x14ac:dyDescent="0.45">
      <c r="A16" s="151" t="s">
        <v>222</v>
      </c>
      <c r="B16" s="73">
        <v>-1</v>
      </c>
      <c r="D16" s="73">
        <v>-1</v>
      </c>
      <c r="F16" s="73">
        <v>-1</v>
      </c>
      <c r="H16" s="73">
        <v>-1</v>
      </c>
    </row>
    <row r="17" spans="1:8" ht="23.25" customHeight="1" x14ac:dyDescent="0.45">
      <c r="A17" s="151" t="s">
        <v>223</v>
      </c>
      <c r="B17" s="73">
        <v>932</v>
      </c>
      <c r="D17" s="73">
        <v>4250</v>
      </c>
      <c r="F17" s="73">
        <v>0</v>
      </c>
      <c r="H17" s="73">
        <v>0</v>
      </c>
    </row>
    <row r="18" spans="1:8" ht="23.25" customHeight="1" x14ac:dyDescent="0.45">
      <c r="A18" s="151" t="s">
        <v>169</v>
      </c>
      <c r="B18" s="73">
        <v>8727</v>
      </c>
      <c r="D18" s="73">
        <v>-4279</v>
      </c>
      <c r="F18" s="73">
        <v>2722</v>
      </c>
      <c r="H18" s="73">
        <v>134</v>
      </c>
    </row>
    <row r="19" spans="1:8" ht="23.25" customHeight="1" x14ac:dyDescent="0.45">
      <c r="A19" s="151" t="s">
        <v>224</v>
      </c>
      <c r="B19" s="73">
        <v>-538</v>
      </c>
      <c r="D19" s="73">
        <v>-242</v>
      </c>
      <c r="F19" s="73">
        <v>-89</v>
      </c>
      <c r="H19" s="73">
        <v>0</v>
      </c>
    </row>
    <row r="20" spans="1:8" ht="23.25" customHeight="1" x14ac:dyDescent="0.45">
      <c r="A20" s="151" t="s">
        <v>225</v>
      </c>
      <c r="B20" s="73">
        <v>594</v>
      </c>
      <c r="D20" s="73">
        <v>2936</v>
      </c>
      <c r="F20" s="73">
        <v>0</v>
      </c>
      <c r="H20" s="73">
        <v>0</v>
      </c>
    </row>
    <row r="21" spans="1:8" ht="23.25" customHeight="1" x14ac:dyDescent="0.45">
      <c r="A21" s="151" t="s">
        <v>181</v>
      </c>
      <c r="B21" s="73">
        <v>0</v>
      </c>
      <c r="D21" s="73">
        <v>4396</v>
      </c>
      <c r="F21" s="73">
        <v>0</v>
      </c>
      <c r="H21" s="73">
        <v>0</v>
      </c>
    </row>
    <row r="22" spans="1:8" ht="23.25" customHeight="1" x14ac:dyDescent="0.45">
      <c r="A22" s="151" t="s">
        <v>130</v>
      </c>
      <c r="B22" s="73">
        <v>24698</v>
      </c>
      <c r="D22" s="73">
        <v>3093</v>
      </c>
      <c r="F22" s="73">
        <v>18648</v>
      </c>
      <c r="H22" s="73">
        <v>1995</v>
      </c>
    </row>
    <row r="23" spans="1:8" ht="23.25" customHeight="1" x14ac:dyDescent="0.45">
      <c r="A23" s="151" t="s">
        <v>226</v>
      </c>
      <c r="B23" s="73">
        <v>188</v>
      </c>
      <c r="D23" s="73">
        <v>1090</v>
      </c>
      <c r="E23" s="79"/>
      <c r="F23" s="79">
        <v>0</v>
      </c>
      <c r="G23" s="79"/>
      <c r="H23" s="79">
        <v>0</v>
      </c>
    </row>
    <row r="24" spans="1:8" ht="23.25" customHeight="1" x14ac:dyDescent="0.45">
      <c r="A24" s="151" t="s">
        <v>131</v>
      </c>
      <c r="B24" s="73">
        <v>0</v>
      </c>
      <c r="D24" s="73">
        <v>0</v>
      </c>
      <c r="E24" s="79"/>
      <c r="F24" s="79">
        <v>0</v>
      </c>
      <c r="G24" s="79"/>
      <c r="H24" s="79">
        <v>-20624</v>
      </c>
    </row>
    <row r="25" spans="1:8" ht="23.25" customHeight="1" x14ac:dyDescent="0.45">
      <c r="A25" s="151" t="s">
        <v>132</v>
      </c>
      <c r="B25" s="73">
        <v>-889</v>
      </c>
      <c r="D25" s="73">
        <v>-201</v>
      </c>
      <c r="F25" s="73">
        <v>-289</v>
      </c>
      <c r="H25" s="73">
        <v>-27843</v>
      </c>
    </row>
    <row r="26" spans="1:8" ht="23.25" customHeight="1" x14ac:dyDescent="0.45">
      <c r="A26" s="151"/>
      <c r="B26" s="153">
        <f>SUM(B10:B25)</f>
        <v>164764</v>
      </c>
      <c r="C26" s="79"/>
      <c r="D26" s="153">
        <f>SUM(D10:D25)</f>
        <v>370582</v>
      </c>
      <c r="E26" s="79"/>
      <c r="F26" s="153">
        <f>SUM(F10:F25)</f>
        <v>33362</v>
      </c>
      <c r="G26" s="79"/>
      <c r="H26" s="153">
        <f>SUM(H10:H25)</f>
        <v>140806</v>
      </c>
    </row>
    <row r="27" spans="1:8" ht="23.25" customHeight="1" x14ac:dyDescent="0.45">
      <c r="A27" s="152" t="s">
        <v>133</v>
      </c>
      <c r="B27" s="79"/>
      <c r="C27" s="79"/>
      <c r="D27" s="79"/>
      <c r="E27" s="79"/>
      <c r="G27" s="79"/>
    </row>
    <row r="28" spans="1:8" ht="23.25" customHeight="1" x14ac:dyDescent="0.45">
      <c r="A28" s="151" t="s">
        <v>11</v>
      </c>
      <c r="B28" s="154">
        <v>-146270</v>
      </c>
      <c r="C28" s="155"/>
      <c r="D28" s="154">
        <v>129778</v>
      </c>
      <c r="E28" s="155"/>
      <c r="F28" s="73">
        <v>153576</v>
      </c>
      <c r="G28" s="156"/>
      <c r="H28" s="73">
        <v>68518</v>
      </c>
    </row>
    <row r="29" spans="1:8" ht="21.75" x14ac:dyDescent="0.45">
      <c r="A29" s="151" t="s">
        <v>14</v>
      </c>
      <c r="B29" s="73">
        <v>283916</v>
      </c>
      <c r="C29" s="155"/>
      <c r="D29" s="73">
        <v>215712</v>
      </c>
      <c r="E29" s="155"/>
      <c r="F29" s="73">
        <v>236913</v>
      </c>
      <c r="G29" s="156"/>
      <c r="H29" s="73">
        <v>251528</v>
      </c>
    </row>
    <row r="30" spans="1:8" ht="21.75" x14ac:dyDescent="0.45">
      <c r="A30" s="151" t="s">
        <v>15</v>
      </c>
      <c r="B30" s="154">
        <v>8151</v>
      </c>
      <c r="C30" s="155"/>
      <c r="D30" s="154">
        <v>823</v>
      </c>
      <c r="E30" s="155"/>
      <c r="F30" s="73">
        <v>11891</v>
      </c>
      <c r="G30" s="156"/>
      <c r="H30" s="73">
        <v>16245</v>
      </c>
    </row>
    <row r="31" spans="1:8" ht="23.25" customHeight="1" x14ac:dyDescent="0.45">
      <c r="A31" s="151" t="s">
        <v>29</v>
      </c>
      <c r="B31" s="154">
        <v>1368</v>
      </c>
      <c r="C31" s="155"/>
      <c r="D31" s="154">
        <v>-2339</v>
      </c>
      <c r="E31" s="155"/>
      <c r="F31" s="73">
        <v>9</v>
      </c>
      <c r="G31" s="156"/>
      <c r="H31" s="73">
        <v>-996</v>
      </c>
    </row>
    <row r="32" spans="1:8" ht="23.25" customHeight="1" x14ac:dyDescent="0.45">
      <c r="A32" s="151" t="s">
        <v>210</v>
      </c>
      <c r="B32" s="154">
        <v>26686</v>
      </c>
      <c r="C32" s="155"/>
      <c r="D32" s="154">
        <v>-103431</v>
      </c>
      <c r="E32" s="155"/>
      <c r="F32" s="73">
        <v>4093</v>
      </c>
      <c r="G32" s="156"/>
      <c r="H32" s="73">
        <v>-17123</v>
      </c>
    </row>
    <row r="33" spans="1:8" ht="21.75" x14ac:dyDescent="0.45">
      <c r="A33" s="151" t="s">
        <v>39</v>
      </c>
      <c r="B33" s="154">
        <v>-17118</v>
      </c>
      <c r="C33" s="155"/>
      <c r="D33" s="154">
        <v>-27642</v>
      </c>
      <c r="E33" s="155"/>
      <c r="F33" s="73">
        <v>-8409</v>
      </c>
      <c r="G33" s="156"/>
      <c r="H33" s="73">
        <v>-24515</v>
      </c>
    </row>
    <row r="34" spans="1:8" ht="23.25" customHeight="1" x14ac:dyDescent="0.45">
      <c r="A34" s="151" t="s">
        <v>41</v>
      </c>
      <c r="B34" s="154">
        <v>-1018</v>
      </c>
      <c r="C34" s="155"/>
      <c r="D34" s="154">
        <v>-1184</v>
      </c>
      <c r="E34" s="155"/>
      <c r="F34" s="73">
        <v>-150</v>
      </c>
      <c r="G34" s="156"/>
      <c r="H34" s="73">
        <v>-1480</v>
      </c>
    </row>
    <row r="35" spans="1:8" ht="23.25" customHeight="1" x14ac:dyDescent="0.45">
      <c r="A35" s="151" t="s">
        <v>201</v>
      </c>
      <c r="B35" s="73">
        <v>-1191</v>
      </c>
      <c r="C35" s="155"/>
      <c r="D35" s="73">
        <v>-3387</v>
      </c>
      <c r="E35" s="155"/>
      <c r="F35" s="73">
        <v>-368</v>
      </c>
      <c r="G35" s="156"/>
      <c r="H35" s="73">
        <v>-2827</v>
      </c>
    </row>
    <row r="36" spans="1:8" ht="23.25" customHeight="1" x14ac:dyDescent="0.45">
      <c r="A36" s="151" t="s">
        <v>218</v>
      </c>
      <c r="B36" s="157">
        <f>SUM(B26,B28:B35)</f>
        <v>319288</v>
      </c>
      <c r="C36" s="155"/>
      <c r="D36" s="157">
        <f>SUM(D26,D28:D35)</f>
        <v>578912</v>
      </c>
      <c r="E36" s="155"/>
      <c r="F36" s="157">
        <f>SUM(F26,F28:F35)</f>
        <v>430917</v>
      </c>
      <c r="G36" s="69"/>
      <c r="H36" s="157">
        <f>SUM(H26,H28:H35)</f>
        <v>430156</v>
      </c>
    </row>
    <row r="37" spans="1:8" ht="23.25" customHeight="1" x14ac:dyDescent="0.45">
      <c r="A37" s="151" t="s">
        <v>219</v>
      </c>
      <c r="B37" s="73">
        <v>-16669</v>
      </c>
      <c r="C37" s="155"/>
      <c r="D37" s="73">
        <v>-18249</v>
      </c>
      <c r="E37" s="155"/>
      <c r="F37" s="73">
        <v>-14734</v>
      </c>
      <c r="G37" s="156"/>
      <c r="H37" s="73">
        <v>-13752</v>
      </c>
    </row>
    <row r="38" spans="1:8" ht="23.25" customHeight="1" x14ac:dyDescent="0.25">
      <c r="A38" s="83" t="s">
        <v>218</v>
      </c>
      <c r="B38" s="91">
        <f>SUM(B36:B37)</f>
        <v>302619</v>
      </c>
      <c r="C38" s="94"/>
      <c r="D38" s="91">
        <f>SUM(D36:D37)</f>
        <v>560663</v>
      </c>
      <c r="E38" s="158"/>
      <c r="F38" s="91">
        <f>SUM(F36:F37)</f>
        <v>416183</v>
      </c>
      <c r="G38" s="94"/>
      <c r="H38" s="91">
        <f>SUM(H36:H37)</f>
        <v>416404</v>
      </c>
    </row>
    <row r="39" spans="1:8" ht="12" customHeight="1" x14ac:dyDescent="0.25">
      <c r="B39" s="70"/>
      <c r="C39" s="70"/>
      <c r="D39" s="70"/>
      <c r="E39" s="70"/>
      <c r="F39" s="70"/>
      <c r="G39" s="70"/>
      <c r="H39" s="70"/>
    </row>
    <row r="40" spans="1:8" ht="21" customHeight="1" x14ac:dyDescent="0.25">
      <c r="A40" s="159" t="s">
        <v>134</v>
      </c>
      <c r="F40" s="73"/>
      <c r="H40" s="73"/>
    </row>
    <row r="41" spans="1:8" ht="21.75" customHeight="1" x14ac:dyDescent="0.25">
      <c r="A41" s="67" t="s">
        <v>13</v>
      </c>
      <c r="B41" s="73">
        <v>0</v>
      </c>
      <c r="D41" s="73">
        <v>0</v>
      </c>
      <c r="F41" s="73">
        <v>0</v>
      </c>
      <c r="G41" s="79"/>
      <c r="H41" s="73">
        <v>-13500</v>
      </c>
    </row>
    <row r="42" spans="1:8" ht="21" customHeight="1" x14ac:dyDescent="0.25">
      <c r="A42" s="67" t="s">
        <v>227</v>
      </c>
      <c r="B42" s="73">
        <v>0</v>
      </c>
      <c r="D42" s="73">
        <v>0</v>
      </c>
      <c r="F42" s="73">
        <v>38000</v>
      </c>
      <c r="G42" s="79"/>
      <c r="H42" s="73">
        <v>25000</v>
      </c>
    </row>
    <row r="43" spans="1:8" ht="21" customHeight="1" x14ac:dyDescent="0.45">
      <c r="A43" s="151" t="s">
        <v>158</v>
      </c>
      <c r="B43" s="73">
        <v>-6000</v>
      </c>
      <c r="C43" s="155"/>
      <c r="D43" s="73">
        <v>0</v>
      </c>
      <c r="E43" s="155"/>
      <c r="F43" s="73">
        <v>-6000</v>
      </c>
      <c r="G43" s="156"/>
      <c r="H43" s="73">
        <v>0</v>
      </c>
    </row>
    <row r="44" spans="1:8" ht="21" customHeight="1" x14ac:dyDescent="0.45">
      <c r="A44" s="151" t="s">
        <v>182</v>
      </c>
      <c r="B44" s="73">
        <v>0</v>
      </c>
      <c r="C44" s="155"/>
      <c r="D44" s="73">
        <v>0</v>
      </c>
      <c r="E44" s="155"/>
      <c r="F44" s="73">
        <v>0</v>
      </c>
      <c r="G44" s="156"/>
      <c r="H44" s="73">
        <v>-330</v>
      </c>
    </row>
    <row r="45" spans="1:8" ht="21" customHeight="1" x14ac:dyDescent="0.45">
      <c r="A45" s="151" t="s">
        <v>161</v>
      </c>
      <c r="B45" s="154">
        <v>-33</v>
      </c>
      <c r="C45" s="155"/>
      <c r="D45" s="73">
        <v>-6500</v>
      </c>
      <c r="E45" s="155"/>
      <c r="F45" s="154">
        <v>-33</v>
      </c>
      <c r="G45" s="156"/>
      <c r="H45" s="154">
        <v>-6500</v>
      </c>
    </row>
    <row r="46" spans="1:8" ht="21" customHeight="1" x14ac:dyDescent="0.25">
      <c r="A46" s="67" t="s">
        <v>135</v>
      </c>
      <c r="B46" s="73">
        <v>-63011</v>
      </c>
      <c r="D46" s="73">
        <v>-128336</v>
      </c>
      <c r="F46" s="73">
        <v>-1165</v>
      </c>
      <c r="H46" s="73">
        <v>-22119</v>
      </c>
    </row>
    <row r="47" spans="1:8" ht="21" customHeight="1" x14ac:dyDescent="0.25">
      <c r="A47" s="67" t="s">
        <v>136</v>
      </c>
      <c r="B47" s="73">
        <v>0</v>
      </c>
      <c r="D47" s="73">
        <v>-909</v>
      </c>
      <c r="F47" s="73">
        <v>0</v>
      </c>
      <c r="H47" s="73">
        <v>0</v>
      </c>
    </row>
    <row r="48" spans="1:8" ht="21" customHeight="1" x14ac:dyDescent="0.25">
      <c r="A48" s="67" t="s">
        <v>137</v>
      </c>
      <c r="B48" s="73">
        <v>573</v>
      </c>
      <c r="D48" s="73">
        <v>327</v>
      </c>
      <c r="F48" s="73">
        <v>89</v>
      </c>
      <c r="G48" s="79"/>
      <c r="H48" s="73">
        <v>0</v>
      </c>
    </row>
    <row r="49" spans="1:8" ht="21" customHeight="1" x14ac:dyDescent="0.25">
      <c r="A49" s="67" t="s">
        <v>138</v>
      </c>
      <c r="B49" s="73">
        <v>-4485</v>
      </c>
      <c r="D49" s="73">
        <v>-6042</v>
      </c>
      <c r="F49" s="73">
        <v>0</v>
      </c>
      <c r="G49" s="79"/>
      <c r="H49" s="73">
        <v>0</v>
      </c>
    </row>
    <row r="50" spans="1:8" ht="21" customHeight="1" x14ac:dyDescent="0.25">
      <c r="A50" s="67" t="s">
        <v>132</v>
      </c>
      <c r="B50" s="73">
        <v>889</v>
      </c>
      <c r="D50" s="73">
        <v>201</v>
      </c>
      <c r="F50" s="73">
        <v>289</v>
      </c>
      <c r="G50" s="79"/>
      <c r="H50" s="73">
        <v>298</v>
      </c>
    </row>
    <row r="51" spans="1:8" ht="21" customHeight="1" x14ac:dyDescent="0.25">
      <c r="A51" s="67" t="s">
        <v>131</v>
      </c>
      <c r="B51" s="73">
        <v>0</v>
      </c>
      <c r="D51" s="73">
        <v>536</v>
      </c>
      <c r="F51" s="73">
        <v>0</v>
      </c>
      <c r="G51" s="79"/>
      <c r="H51" s="73">
        <v>20624</v>
      </c>
    </row>
    <row r="52" spans="1:8" s="161" customFormat="1" ht="21" customHeight="1" x14ac:dyDescent="0.25">
      <c r="A52" s="83" t="s">
        <v>139</v>
      </c>
      <c r="B52" s="160">
        <f>SUM(B41:B51)</f>
        <v>-72067</v>
      </c>
      <c r="C52" s="77"/>
      <c r="D52" s="160">
        <f>SUM(D41:D51)</f>
        <v>-140723</v>
      </c>
      <c r="E52" s="77"/>
      <c r="F52" s="160">
        <f>SUM(F41:F51)</f>
        <v>31180</v>
      </c>
      <c r="G52" s="77"/>
      <c r="H52" s="160">
        <f>SUM(H41:H51)</f>
        <v>3473</v>
      </c>
    </row>
    <row r="53" spans="1:8" ht="7.5" customHeight="1" x14ac:dyDescent="0.25">
      <c r="F53" s="73"/>
      <c r="H53" s="73"/>
    </row>
    <row r="54" spans="1:8" ht="21" customHeight="1" x14ac:dyDescent="0.25">
      <c r="A54" s="159" t="s">
        <v>140</v>
      </c>
      <c r="F54" s="73"/>
      <c r="H54" s="73"/>
    </row>
    <row r="55" spans="1:8" ht="21" customHeight="1" x14ac:dyDescent="0.25">
      <c r="A55" s="67" t="s">
        <v>141</v>
      </c>
      <c r="B55" s="70"/>
      <c r="C55" s="70"/>
      <c r="E55" s="70"/>
      <c r="F55" s="70"/>
      <c r="G55" s="70"/>
      <c r="H55" s="70"/>
    </row>
    <row r="56" spans="1:8" ht="21" customHeight="1" x14ac:dyDescent="0.25">
      <c r="A56" s="67" t="s">
        <v>220</v>
      </c>
      <c r="B56" s="73">
        <v>-91289</v>
      </c>
      <c r="D56" s="167">
        <v>-171538</v>
      </c>
      <c r="F56" s="73">
        <v>-321458</v>
      </c>
      <c r="H56" s="73">
        <v>-249438</v>
      </c>
    </row>
    <row r="57" spans="1:8" ht="21" customHeight="1" x14ac:dyDescent="0.25">
      <c r="A57" s="67" t="s">
        <v>202</v>
      </c>
      <c r="B57" s="73">
        <v>-29812</v>
      </c>
      <c r="D57" s="154">
        <v>-37630</v>
      </c>
      <c r="F57" s="73">
        <v>-29069</v>
      </c>
      <c r="H57" s="73">
        <v>-36772</v>
      </c>
    </row>
    <row r="58" spans="1:8" ht="21" customHeight="1" x14ac:dyDescent="0.25">
      <c r="A58" s="67" t="s">
        <v>142</v>
      </c>
      <c r="B58" s="73">
        <v>0</v>
      </c>
      <c r="D58" s="79">
        <v>0</v>
      </c>
      <c r="F58" s="73">
        <v>0</v>
      </c>
      <c r="H58" s="73">
        <v>5000</v>
      </c>
    </row>
    <row r="59" spans="1:8" ht="21" customHeight="1" x14ac:dyDescent="0.25">
      <c r="A59" s="67" t="s">
        <v>183</v>
      </c>
      <c r="B59" s="73">
        <v>-200</v>
      </c>
      <c r="D59" s="79">
        <v>-300</v>
      </c>
      <c r="F59" s="73">
        <v>0</v>
      </c>
      <c r="H59" s="73">
        <v>0</v>
      </c>
    </row>
    <row r="60" spans="1:8" ht="21" customHeight="1" x14ac:dyDescent="0.25">
      <c r="A60" s="67" t="s">
        <v>143</v>
      </c>
      <c r="B60" s="73">
        <v>-65000</v>
      </c>
      <c r="D60" s="73">
        <v>-51250</v>
      </c>
      <c r="F60" s="73">
        <v>-40000</v>
      </c>
      <c r="H60" s="73">
        <v>-26250</v>
      </c>
    </row>
    <row r="61" spans="1:8" ht="21" customHeight="1" x14ac:dyDescent="0.25">
      <c r="A61" s="67" t="s">
        <v>184</v>
      </c>
      <c r="B61" s="73">
        <v>-6815</v>
      </c>
      <c r="D61" s="154">
        <v>-27256</v>
      </c>
      <c r="F61" s="73">
        <v>-6815</v>
      </c>
      <c r="H61" s="73">
        <v>-27256</v>
      </c>
    </row>
    <row r="62" spans="1:8" ht="21" customHeight="1" x14ac:dyDescent="0.25">
      <c r="A62" s="67" t="s">
        <v>185</v>
      </c>
      <c r="B62" s="73">
        <v>0</v>
      </c>
      <c r="D62" s="154">
        <v>-16287</v>
      </c>
      <c r="F62" s="73">
        <v>0</v>
      </c>
      <c r="H62" s="73">
        <v>0</v>
      </c>
    </row>
    <row r="63" spans="1:8" ht="21" customHeight="1" x14ac:dyDescent="0.25">
      <c r="A63" s="67" t="s">
        <v>186</v>
      </c>
      <c r="D63" s="154"/>
      <c r="F63" s="73"/>
      <c r="H63" s="73"/>
    </row>
    <row r="64" spans="1:8" ht="21" customHeight="1" x14ac:dyDescent="0.25">
      <c r="A64" s="67" t="s">
        <v>187</v>
      </c>
      <c r="B64" s="73">
        <v>0</v>
      </c>
      <c r="D64" s="154">
        <v>253</v>
      </c>
      <c r="F64" s="73">
        <v>0</v>
      </c>
      <c r="H64" s="73">
        <v>0</v>
      </c>
    </row>
    <row r="65" spans="1:8" ht="21" customHeight="1" x14ac:dyDescent="0.25">
      <c r="A65" s="67" t="s">
        <v>144</v>
      </c>
      <c r="B65" s="73">
        <v>-97864</v>
      </c>
      <c r="D65" s="154">
        <v>-93521</v>
      </c>
      <c r="F65" s="73">
        <v>-78909</v>
      </c>
      <c r="H65" s="73">
        <v>-78126</v>
      </c>
    </row>
    <row r="66" spans="1:8" ht="21" customHeight="1" x14ac:dyDescent="0.25">
      <c r="A66" s="67" t="s">
        <v>145</v>
      </c>
      <c r="B66" s="73">
        <v>-4340</v>
      </c>
      <c r="D66" s="154">
        <v>-3019</v>
      </c>
      <c r="F66" s="73">
        <v>-1648</v>
      </c>
      <c r="H66" s="73">
        <v>-1728</v>
      </c>
    </row>
    <row r="67" spans="1:8" s="161" customFormat="1" ht="21" customHeight="1" x14ac:dyDescent="0.25">
      <c r="A67" s="83" t="s">
        <v>221</v>
      </c>
      <c r="B67" s="160">
        <f>SUM(B55:B66)</f>
        <v>-295320</v>
      </c>
      <c r="C67" s="77"/>
      <c r="D67" s="160">
        <f>SUM(D56:D66)</f>
        <v>-400548</v>
      </c>
      <c r="E67" s="77"/>
      <c r="F67" s="160">
        <f>SUM(F55:F66)</f>
        <v>-477899</v>
      </c>
      <c r="G67" s="77"/>
      <c r="H67" s="160">
        <f>SUM(H55:H66)</f>
        <v>-414570</v>
      </c>
    </row>
    <row r="68" spans="1:8" ht="21" customHeight="1" x14ac:dyDescent="0.25">
      <c r="A68" s="67" t="s">
        <v>146</v>
      </c>
      <c r="B68" s="162"/>
      <c r="C68" s="85"/>
      <c r="D68" s="162"/>
      <c r="E68" s="85"/>
      <c r="F68" s="162"/>
      <c r="G68" s="85"/>
      <c r="H68" s="162"/>
    </row>
    <row r="69" spans="1:8" ht="21" customHeight="1" x14ac:dyDescent="0.25">
      <c r="A69" s="67" t="s">
        <v>147</v>
      </c>
      <c r="B69" s="65">
        <f>+B38+B52+B67</f>
        <v>-64768</v>
      </c>
      <c r="C69" s="79"/>
      <c r="D69" s="65">
        <f>+D38+D52+D67</f>
        <v>19392</v>
      </c>
      <c r="E69" s="79"/>
      <c r="F69" s="65">
        <f>+F38+F52+F67</f>
        <v>-30536</v>
      </c>
      <c r="G69" s="79"/>
      <c r="H69" s="65">
        <f>+H38+H52+H67</f>
        <v>5307</v>
      </c>
    </row>
    <row r="70" spans="1:8" ht="21" customHeight="1" x14ac:dyDescent="0.25">
      <c r="A70" s="67" t="s">
        <v>148</v>
      </c>
      <c r="B70" s="74">
        <f>'SI6'!D29</f>
        <v>-3713</v>
      </c>
      <c r="C70" s="79"/>
      <c r="D70" s="74">
        <f>'SI6'!F29</f>
        <v>-1439</v>
      </c>
      <c r="E70" s="79"/>
      <c r="F70" s="74">
        <v>0</v>
      </c>
      <c r="G70" s="79"/>
      <c r="H70" s="74">
        <v>0</v>
      </c>
    </row>
    <row r="71" spans="1:8" ht="21" customHeight="1" x14ac:dyDescent="0.25">
      <c r="A71" s="83" t="s">
        <v>149</v>
      </c>
      <c r="B71" s="85">
        <f>SUM(B69:B70)</f>
        <v>-68481</v>
      </c>
      <c r="C71" s="85"/>
      <c r="D71" s="85">
        <f>SUM(D69:D70)</f>
        <v>17953</v>
      </c>
      <c r="E71" s="85"/>
      <c r="F71" s="85">
        <f>SUM(F69:F70)</f>
        <v>-30536</v>
      </c>
      <c r="G71" s="85"/>
      <c r="H71" s="85">
        <f>SUM(H69:H70)</f>
        <v>5307</v>
      </c>
    </row>
    <row r="72" spans="1:8" ht="21" customHeight="1" x14ac:dyDescent="0.25">
      <c r="A72" s="67" t="s">
        <v>205</v>
      </c>
      <c r="B72" s="74">
        <f>+'SFP3-4'!F11</f>
        <v>157595</v>
      </c>
      <c r="C72" s="65"/>
      <c r="D72" s="74">
        <v>190167</v>
      </c>
      <c r="E72" s="65"/>
      <c r="F72" s="74">
        <f>+'SFP3-4'!J11</f>
        <v>43079</v>
      </c>
      <c r="G72" s="65"/>
      <c r="H72" s="74">
        <v>43551</v>
      </c>
    </row>
    <row r="73" spans="1:8" ht="21" customHeight="1" thickBot="1" x14ac:dyDescent="0.3">
      <c r="A73" s="83" t="s">
        <v>206</v>
      </c>
      <c r="B73" s="95">
        <f>SUM(B71:B72)</f>
        <v>89114</v>
      </c>
      <c r="C73" s="77"/>
      <c r="D73" s="95">
        <f>SUM(D71:D72)</f>
        <v>208120</v>
      </c>
      <c r="E73" s="77"/>
      <c r="F73" s="95">
        <f>SUM(F71:F72)</f>
        <v>12543</v>
      </c>
      <c r="G73" s="77"/>
      <c r="H73" s="95">
        <f>SUM(H71:H72)</f>
        <v>48858</v>
      </c>
    </row>
    <row r="74" spans="1:8" ht="7.5" customHeight="1" thickTop="1" x14ac:dyDescent="0.25">
      <c r="B74" s="65"/>
      <c r="D74" s="65"/>
      <c r="F74" s="73"/>
      <c r="H74" s="73"/>
    </row>
  </sheetData>
  <mergeCells count="7">
    <mergeCell ref="B8:H8"/>
    <mergeCell ref="B4:D4"/>
    <mergeCell ref="F4:H4"/>
    <mergeCell ref="B5:D5"/>
    <mergeCell ref="F5:H5"/>
    <mergeCell ref="B6:D6"/>
    <mergeCell ref="F6:H6"/>
  </mergeCells>
  <pageMargins left="0.78740157480314998" right="0.78740157480314998" top="0.511811023622047" bottom="0.511811023622047" header="0.511811023622047" footer="0.511811023622047"/>
  <pageSetup paperSize="9" scale="66" firstPageNumber="9" orientation="portrait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rowBreaks count="1" manualBreakCount="1">
    <brk id="3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SFP3-4</vt:lpstr>
      <vt:lpstr>SI5</vt:lpstr>
      <vt:lpstr>SI6</vt:lpstr>
      <vt:lpstr>SCE7</vt:lpstr>
      <vt:lpstr>SCE8</vt:lpstr>
      <vt:lpstr>SCF9-10</vt:lpstr>
      <vt:lpstr>'SCE7'!Print_Area</vt:lpstr>
      <vt:lpstr>'SCE8'!Print_Area</vt:lpstr>
      <vt:lpstr>'SCF9-10'!Print_Area</vt:lpstr>
      <vt:lpstr>'SFP3-4'!Print_Area</vt:lpstr>
      <vt:lpstr>'SI5'!Print_Area</vt:lpstr>
      <vt:lpstr>'SI6'!Print_Area</vt:lpstr>
      <vt:lpstr>'SCE7'!Print_Titles</vt:lpstr>
      <vt:lpstr>'SCE8'!Print_Titles</vt:lpstr>
      <vt:lpstr>'SCF9-10'!Print_Titles</vt:lpstr>
      <vt:lpstr>'SI5'!Print_Titles</vt:lpstr>
      <vt:lpstr>'SI6'!Print_Titles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Chairat, Jenwiriyakul</dc:creator>
  <cp:lastModifiedBy>Phanita, Aphimonbuth</cp:lastModifiedBy>
  <cp:lastPrinted>2019-08-09T02:42:27Z</cp:lastPrinted>
  <dcterms:created xsi:type="dcterms:W3CDTF">2018-04-30T03:22:29Z</dcterms:created>
  <dcterms:modified xsi:type="dcterms:W3CDTF">2019-08-13T02:34:28Z</dcterms:modified>
</cp:coreProperties>
</file>