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General-Admin\Typist\SET\2019\M-09\"/>
    </mc:Choice>
  </mc:AlternateContent>
  <xr:revisionPtr revIDLastSave="0" documentId="13_ncr:1_{BE92124B-78BE-41AF-A679-E3B5465B6CBA}" xr6:coauthVersionLast="41" xr6:coauthVersionMax="41" xr10:uidLastSave="{00000000-0000-0000-0000-000000000000}"/>
  <bookViews>
    <workbookView xWindow="-120" yWindow="-120" windowWidth="20730" windowHeight="11160" tabRatio="703" activeTab="5" xr2:uid="{00000000-000D-0000-FFFF-FFFF00000000}"/>
  </bookViews>
  <sheets>
    <sheet name="BS-2-3" sheetId="12" r:id="rId1"/>
    <sheet name="SI-4" sheetId="9" r:id="rId2"/>
    <sheet name="SI-5" sheetId="13" r:id="rId3"/>
    <sheet name="SCE (conso)-6" sheetId="11" r:id="rId4"/>
    <sheet name="SCE-7" sheetId="5" r:id="rId5"/>
    <sheet name="SCF-8-9" sheetId="4" r:id="rId6"/>
  </sheets>
  <definedNames>
    <definedName name="_xlnm.Print_Area" localSheetId="0">'BS-2-3'!$A$1:$J$89</definedName>
    <definedName name="_xlnm.Print_Area" localSheetId="3">'SCE (conso)-6'!$A$1:$AA$50</definedName>
    <definedName name="_xlnm.Print_Area" localSheetId="4">'SCE-7'!$A$1:$O$43</definedName>
    <definedName name="_xlnm.Print_Area" localSheetId="5">'SCF-8-9'!$A$1:$H$91</definedName>
    <definedName name="_xlnm.Print_Area" localSheetId="1">'SI-4'!$A$1:$J$49</definedName>
    <definedName name="_xlnm.Print_Area" localSheetId="2">'SI-5'!$A$1:$J$53</definedName>
    <definedName name="Z_62C88142_195A_406E_A347_1C61EA880C0D_.wvu.PrintArea" localSheetId="5" hidden="1">'SCF-8-9'!$A$1:$F$98</definedName>
    <definedName name="Z_62C88142_195A_406E_A347_1C61EA880C0D_.wvu.PrintArea" localSheetId="1" hidden="1">'SI-4'!$A$1:$K$40</definedName>
    <definedName name="Z_8AE384D2_954E_4FC4_9E7B_72B2DA3D2D3A_.wvu.PrintArea" localSheetId="5" hidden="1">'SCF-8-9'!$A$1:$F$98</definedName>
    <definedName name="Z_8AE384D2_954E_4FC4_9E7B_72B2DA3D2D3A_.wvu.Rows" localSheetId="1" hidden="1">'SI-4'!#REF!</definedName>
    <definedName name="Z_DFBF4CAE_57D7_4172_8C3A_8E3DF4930C4B_.wvu.PrintArea" localSheetId="5" hidden="1">'SCF-8-9'!$A$1:$F$98</definedName>
    <definedName name="Z_DFBF4CAE_57D7_4172_8C3A_8E3DF4930C4B_.wvu.Rows" localSheetId="1" hidden="1">'SI-4'!#REF!</definedName>
    <definedName name="Z_E1DB4DD3_3D3D_4C8E_ADFF_122E3B5E40F3_.wvu.PrintArea" localSheetId="5" hidden="1">'SCF-8-9'!$A$1:$F$98</definedName>
    <definedName name="Z_E1DB4DD3_3D3D_4C8E_ADFF_122E3B5E40F3_.wvu.PrintArea" localSheetId="1" hidden="1">'SI-4'!$A$1:$K$40</definedName>
    <definedName name="Z_E1DB4DD3_3D3D_4C8E_ADFF_122E3B5E40F3_.wvu.Rows" localSheetId="1" hidden="1">'SI-4'!#REF!</definedName>
  </definedNames>
  <calcPr calcId="191029"/>
  <customWorkbookViews>
    <customWorkbookView name="KPMG - Personal View" guid="{8AE384D2-954E-4FC4-9E7B-72B2DA3D2D3A}" mergeInterval="0" personalView="1" maximized="1" windowWidth="994" windowHeight="517" tabRatio="599" activeSheetId="1"/>
    <customWorkbookView name="MS-WINXPPRD - Personal View" guid="{E1DB4DD3-3D3D-4C8E-ADFF-122E3B5E40F3}" mergeInterval="0" personalView="1" maximized="1" windowWidth="1020" windowHeight="592" tabRatio="599" activeSheetId="4"/>
    <customWorkbookView name="AIS - Personal View" guid="{62C88142-195A-406E-A347-1C61EA880C0D}" mergeInterval="0" personalView="1" maximized="1" windowWidth="1276" windowHeight="848" tabRatio="599" activeSheetId="1"/>
    <customWorkbookView name="PwC User - Personal View" guid="{DFBF4CAE-57D7-4172-8C3A-8E3DF4930C4B}" mergeInterval="0" personalView="1" maximized="1" windowWidth="1020" windowHeight="592" tabRatio="599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1" i="5" l="1"/>
  <c r="K45" i="11" l="1"/>
  <c r="K38" i="5"/>
  <c r="K37" i="5"/>
  <c r="K48" i="11" l="1"/>
  <c r="Y45" i="11"/>
  <c r="Y44" i="11"/>
  <c r="S45" i="11"/>
  <c r="K44" i="11"/>
  <c r="H68" i="4" l="1"/>
  <c r="K24" i="5"/>
  <c r="M25" i="5"/>
  <c r="K21" i="5"/>
  <c r="Y27" i="11" l="1"/>
  <c r="K27" i="11"/>
  <c r="U31" i="11"/>
  <c r="W31" i="11" s="1"/>
  <c r="AA31" i="11" s="1"/>
  <c r="U28" i="11"/>
  <c r="W28" i="11" s="1"/>
  <c r="AA28" i="11" s="1"/>
  <c r="U27" i="11"/>
  <c r="W27" i="11" s="1"/>
  <c r="W21" i="11"/>
  <c r="AA21" i="11" s="1"/>
  <c r="U21" i="11"/>
  <c r="AA17" i="11"/>
  <c r="U17" i="11"/>
  <c r="AA16" i="11"/>
  <c r="U16" i="11"/>
  <c r="W12" i="11"/>
  <c r="AA12" i="11" s="1"/>
  <c r="U12" i="11"/>
  <c r="AA27" i="11" l="1"/>
  <c r="H33" i="9" l="1"/>
  <c r="B89" i="4" l="1"/>
  <c r="B68" i="4"/>
  <c r="C12" i="4" l="1"/>
  <c r="E12" i="4"/>
  <c r="G12" i="4"/>
  <c r="C14" i="4"/>
  <c r="D14" i="4"/>
  <c r="E14" i="4"/>
  <c r="F14" i="4"/>
  <c r="G14" i="4"/>
  <c r="H14" i="4"/>
  <c r="B14" i="4"/>
  <c r="H87" i="4"/>
  <c r="F87" i="4"/>
  <c r="D87" i="4"/>
  <c r="B87" i="4"/>
  <c r="H15" i="4"/>
  <c r="F15" i="4"/>
  <c r="D15" i="4"/>
  <c r="B15" i="4"/>
  <c r="C46" i="5"/>
  <c r="E46" i="5"/>
  <c r="G46" i="5"/>
  <c r="I46" i="5"/>
  <c r="K46" i="5"/>
  <c r="M46" i="5"/>
  <c r="C52" i="11"/>
  <c r="E52" i="11"/>
  <c r="I52" i="11"/>
  <c r="K52" i="11"/>
  <c r="Y52" i="11"/>
  <c r="D34" i="13" l="1"/>
  <c r="D40" i="9"/>
  <c r="K34" i="5" l="1"/>
  <c r="I34" i="5"/>
  <c r="C34" i="5"/>
  <c r="G34" i="5"/>
  <c r="E34" i="5"/>
  <c r="J38" i="13"/>
  <c r="H38" i="13"/>
  <c r="F38" i="13"/>
  <c r="D38" i="13"/>
  <c r="J34" i="13"/>
  <c r="F34" i="13"/>
  <c r="O33" i="5" l="1"/>
  <c r="O34" i="5" s="1"/>
  <c r="J39" i="13"/>
  <c r="F39" i="13"/>
  <c r="M34" i="5"/>
  <c r="D39" i="13" l="1"/>
  <c r="H34" i="13" l="1"/>
  <c r="H39" i="13" s="1"/>
  <c r="J18" i="12"/>
  <c r="F48" i="9" l="1"/>
  <c r="F85" i="12" l="1"/>
  <c r="F40" i="9"/>
  <c r="C26" i="5"/>
  <c r="M18" i="5"/>
  <c r="K18" i="5"/>
  <c r="I18" i="5"/>
  <c r="G18" i="5"/>
  <c r="E18" i="5"/>
  <c r="C18" i="5"/>
  <c r="C22" i="5"/>
  <c r="O17" i="5"/>
  <c r="O21" i="5"/>
  <c r="Y22" i="11"/>
  <c r="W22" i="11"/>
  <c r="U22" i="11"/>
  <c r="S22" i="11"/>
  <c r="Q22" i="11"/>
  <c r="O22" i="11"/>
  <c r="M22" i="11"/>
  <c r="K22" i="11"/>
  <c r="I22" i="11"/>
  <c r="G22" i="11"/>
  <c r="E22" i="11"/>
  <c r="C22" i="11"/>
  <c r="Y29" i="11"/>
  <c r="Y18" i="11"/>
  <c r="W18" i="11"/>
  <c r="U18" i="11"/>
  <c r="S18" i="11"/>
  <c r="O18" i="11"/>
  <c r="Q18" i="11"/>
  <c r="M18" i="11"/>
  <c r="K18" i="11"/>
  <c r="I18" i="11"/>
  <c r="G18" i="11"/>
  <c r="E18" i="11"/>
  <c r="C18" i="11"/>
  <c r="J53" i="13"/>
  <c r="H53" i="13"/>
  <c r="F53" i="13"/>
  <c r="D53" i="13"/>
  <c r="J50" i="13"/>
  <c r="H50" i="13"/>
  <c r="F50" i="13"/>
  <c r="D50" i="13"/>
  <c r="J45" i="13"/>
  <c r="H45" i="13"/>
  <c r="F45" i="13"/>
  <c r="D45" i="13"/>
  <c r="J21" i="13"/>
  <c r="H21" i="13"/>
  <c r="F21" i="13"/>
  <c r="D21" i="13"/>
  <c r="J14" i="13"/>
  <c r="H14" i="13"/>
  <c r="F14" i="13"/>
  <c r="D14" i="13"/>
  <c r="O18" i="5" l="1"/>
  <c r="D25" i="13"/>
  <c r="H25" i="13"/>
  <c r="Q24" i="11"/>
  <c r="C24" i="11"/>
  <c r="S24" i="11"/>
  <c r="E24" i="11"/>
  <c r="U24" i="11"/>
  <c r="I24" i="11"/>
  <c r="Y24" i="11"/>
  <c r="Y33" i="11" s="1"/>
  <c r="AA18" i="11"/>
  <c r="G24" i="11"/>
  <c r="AA22" i="11"/>
  <c r="M24" i="11"/>
  <c r="K24" i="11"/>
  <c r="O24" i="11"/>
  <c r="W24" i="11"/>
  <c r="F25" i="13"/>
  <c r="J25" i="13"/>
  <c r="J27" i="13" l="1"/>
  <c r="H12" i="4" s="1"/>
  <c r="H30" i="4" s="1"/>
  <c r="H27" i="13"/>
  <c r="D27" i="13"/>
  <c r="B12" i="4" s="1"/>
  <c r="B30" i="4" s="1"/>
  <c r="B40" i="4" s="1"/>
  <c r="AA24" i="11"/>
  <c r="F27" i="13"/>
  <c r="D12" i="4" s="1"/>
  <c r="D30" i="4" s="1"/>
  <c r="D35" i="12"/>
  <c r="F12" i="4" l="1"/>
  <c r="D40" i="13"/>
  <c r="H40" i="13"/>
  <c r="F40" i="13"/>
  <c r="J40" i="13"/>
  <c r="F14" i="9"/>
  <c r="F87" i="12"/>
  <c r="D18" i="12" l="1"/>
  <c r="E40" i="9" l="1"/>
  <c r="G40" i="9"/>
  <c r="I40" i="9"/>
  <c r="E35" i="9"/>
  <c r="E45" i="9" s="1"/>
  <c r="G35" i="9"/>
  <c r="G45" i="9" s="1"/>
  <c r="I35" i="9"/>
  <c r="I45" i="9" s="1"/>
  <c r="U44" i="11"/>
  <c r="W44" i="11" s="1"/>
  <c r="O38" i="5"/>
  <c r="E39" i="5"/>
  <c r="E42" i="5" s="1"/>
  <c r="E47" i="5" s="1"/>
  <c r="C39" i="5"/>
  <c r="C42" i="5" s="1"/>
  <c r="C47" i="5" s="1"/>
  <c r="I48" i="9" l="1"/>
  <c r="G48" i="9"/>
  <c r="E48" i="9"/>
  <c r="J35" i="12"/>
  <c r="G35" i="12"/>
  <c r="H35" i="12"/>
  <c r="Y41" i="11" l="1"/>
  <c r="S41" i="11"/>
  <c r="Q41" i="11"/>
  <c r="O41" i="11"/>
  <c r="M41" i="11"/>
  <c r="K41" i="11"/>
  <c r="I41" i="11"/>
  <c r="G41" i="11"/>
  <c r="E41" i="11"/>
  <c r="C41" i="11"/>
  <c r="C29" i="11"/>
  <c r="C33" i="11" s="1"/>
  <c r="U40" i="11"/>
  <c r="F35" i="12"/>
  <c r="F18" i="12"/>
  <c r="W40" i="11" l="1"/>
  <c r="AA40" i="11" s="1"/>
  <c r="AA41" i="11" s="1"/>
  <c r="U41" i="11"/>
  <c r="F37" i="12"/>
  <c r="W41" i="11" l="1"/>
  <c r="F89" i="4"/>
  <c r="U45" i="11"/>
  <c r="W45" i="11" s="1"/>
  <c r="D68" i="4" l="1"/>
  <c r="O29" i="5"/>
  <c r="G39" i="5"/>
  <c r="G42" i="5" s="1"/>
  <c r="G47" i="5" s="1"/>
  <c r="G22" i="5"/>
  <c r="G26" i="5" s="1"/>
  <c r="U36" i="11" l="1"/>
  <c r="U52" i="11" s="1"/>
  <c r="G46" i="11"/>
  <c r="G49" i="11" s="1"/>
  <c r="G29" i="11"/>
  <c r="G33" i="11" s="1"/>
  <c r="O13" i="5" l="1"/>
  <c r="M39" i="5"/>
  <c r="M42" i="5" s="1"/>
  <c r="I39" i="5"/>
  <c r="I42" i="5" s="1"/>
  <c r="U48" i="11"/>
  <c r="Q46" i="11"/>
  <c r="Q49" i="11" s="1"/>
  <c r="O46" i="11"/>
  <c r="O49" i="11" s="1"/>
  <c r="M46" i="11"/>
  <c r="M49" i="11" s="1"/>
  <c r="K46" i="11"/>
  <c r="K49" i="11" s="1"/>
  <c r="I46" i="11"/>
  <c r="I49" i="11" s="1"/>
  <c r="E46" i="11"/>
  <c r="E49" i="11" s="1"/>
  <c r="E53" i="11" s="1"/>
  <c r="C46" i="11"/>
  <c r="C49" i="11" s="1"/>
  <c r="C53" i="11" s="1"/>
  <c r="S46" i="11"/>
  <c r="S49" i="11" s="1"/>
  <c r="Y46" i="11"/>
  <c r="Y49" i="11" s="1"/>
  <c r="AA44" i="11"/>
  <c r="W36" i="11"/>
  <c r="AA36" i="11" s="1"/>
  <c r="AA52" i="11" s="1"/>
  <c r="J21" i="9"/>
  <c r="J14" i="9"/>
  <c r="F21" i="9"/>
  <c r="F25" i="9" s="1"/>
  <c r="D82" i="12" l="1"/>
  <c r="I53" i="11" s="1"/>
  <c r="H82" i="12"/>
  <c r="I47" i="5" s="1"/>
  <c r="D86" i="12"/>
  <c r="Y53" i="11" s="1"/>
  <c r="H84" i="12"/>
  <c r="M47" i="5" s="1"/>
  <c r="D83" i="12"/>
  <c r="K53" i="11" s="1"/>
  <c r="W48" i="11"/>
  <c r="AA48" i="11" s="1"/>
  <c r="J25" i="9"/>
  <c r="J27" i="9" s="1"/>
  <c r="F27" i="9"/>
  <c r="D84" i="4"/>
  <c r="H84" i="4"/>
  <c r="AA45" i="11"/>
  <c r="AA46" i="11" s="1"/>
  <c r="J85" i="12"/>
  <c r="J87" i="12" s="1"/>
  <c r="O46" i="5" s="1"/>
  <c r="J70" i="12"/>
  <c r="J62" i="12"/>
  <c r="F70" i="12"/>
  <c r="F62" i="12"/>
  <c r="AA49" i="11" l="1"/>
  <c r="F45" i="9"/>
  <c r="J48" i="9"/>
  <c r="D40" i="4"/>
  <c r="D42" i="4" s="1"/>
  <c r="D86" i="4" s="1"/>
  <c r="D88" i="4" s="1"/>
  <c r="D90" i="4" s="1"/>
  <c r="H40" i="4"/>
  <c r="H42" i="4" s="1"/>
  <c r="H86" i="4" s="1"/>
  <c r="H88" i="4" s="1"/>
  <c r="H90" i="4" s="1"/>
  <c r="O41" i="5"/>
  <c r="U46" i="11"/>
  <c r="U49" i="11" s="1"/>
  <c r="W46" i="11"/>
  <c r="W49" i="11" s="1"/>
  <c r="J72" i="12"/>
  <c r="J89" i="12" s="1"/>
  <c r="F72" i="12"/>
  <c r="F89" i="12" s="1"/>
  <c r="F90" i="12" s="1"/>
  <c r="J37" i="12"/>
  <c r="H70" i="12"/>
  <c r="D70" i="12"/>
  <c r="H62" i="12"/>
  <c r="D62" i="12"/>
  <c r="A42" i="12"/>
  <c r="H18" i="12"/>
  <c r="K29" i="11"/>
  <c r="K33" i="11" s="1"/>
  <c r="F84" i="4"/>
  <c r="B84" i="4"/>
  <c r="F68" i="4"/>
  <c r="H14" i="9"/>
  <c r="D21" i="9"/>
  <c r="M22" i="5"/>
  <c r="M26" i="5" s="1"/>
  <c r="I22" i="5"/>
  <c r="I26" i="5" s="1"/>
  <c r="E22" i="5"/>
  <c r="E26" i="5" s="1"/>
  <c r="Q29" i="11"/>
  <c r="Q33" i="11" s="1"/>
  <c r="O29" i="11"/>
  <c r="O33" i="11" s="1"/>
  <c r="I29" i="11"/>
  <c r="I33" i="11" s="1"/>
  <c r="E29" i="11"/>
  <c r="E33" i="11" s="1"/>
  <c r="I25" i="9"/>
  <c r="G25" i="9"/>
  <c r="E25" i="9"/>
  <c r="H21" i="9"/>
  <c r="D14" i="9"/>
  <c r="M29" i="11"/>
  <c r="M33" i="11" s="1"/>
  <c r="D84" i="12" l="1"/>
  <c r="U53" i="11" s="1"/>
  <c r="D25" i="9"/>
  <c r="D27" i="9" s="1"/>
  <c r="J40" i="9"/>
  <c r="H25" i="9"/>
  <c r="H27" i="9" s="1"/>
  <c r="M89" i="12"/>
  <c r="J90" i="12"/>
  <c r="L89" i="12"/>
  <c r="O25" i="5"/>
  <c r="U29" i="11"/>
  <c r="U33" i="11" s="1"/>
  <c r="S29" i="11"/>
  <c r="S33" i="11" s="1"/>
  <c r="H72" i="12"/>
  <c r="D37" i="12"/>
  <c r="H37" i="12"/>
  <c r="D72" i="12"/>
  <c r="D85" i="12" l="1"/>
  <c r="D87" i="12" s="1"/>
  <c r="AA53" i="11" s="1"/>
  <c r="F30" i="4"/>
  <c r="F40" i="4" s="1"/>
  <c r="F42" i="4" s="1"/>
  <c r="F86" i="4" s="1"/>
  <c r="F88" i="4" s="1"/>
  <c r="F90" i="4" s="1"/>
  <c r="F92" i="4" s="1"/>
  <c r="K22" i="5"/>
  <c r="K26" i="5" s="1"/>
  <c r="O22" i="5"/>
  <c r="O26" i="5" s="1"/>
  <c r="W29" i="11"/>
  <c r="W33" i="11" s="1"/>
  <c r="AA29" i="11"/>
  <c r="D89" i="12" l="1"/>
  <c r="D90" i="12" s="1"/>
  <c r="H40" i="9"/>
  <c r="H48" i="9"/>
  <c r="D48" i="9"/>
  <c r="O37" i="5"/>
  <c r="O39" i="5" s="1"/>
  <c r="O42" i="5" s="1"/>
  <c r="K39" i="5"/>
  <c r="B42" i="4"/>
  <c r="B86" i="4" s="1"/>
  <c r="K42" i="5" l="1"/>
  <c r="AA33" i="11"/>
  <c r="H83" i="12" l="1"/>
  <c r="H85" i="12" s="1"/>
  <c r="H87" i="12" s="1"/>
  <c r="H89" i="12" s="1"/>
  <c r="H90" i="12" s="1"/>
  <c r="B88" i="4"/>
  <c r="B90" i="4" s="1"/>
  <c r="B92" i="4" s="1"/>
  <c r="D33" i="9"/>
  <c r="D34" i="9" s="1"/>
  <c r="D35" i="9" s="1"/>
  <c r="J33" i="9"/>
  <c r="J34" i="9" s="1"/>
  <c r="J35" i="9" s="1"/>
  <c r="J45" i="9" s="1"/>
  <c r="F33" i="9"/>
  <c r="K47" i="5" l="1"/>
  <c r="O47" i="5"/>
  <c r="H34" i="9"/>
  <c r="H35" i="9" s="1"/>
  <c r="H45" i="9" s="1"/>
  <c r="F34" i="9"/>
  <c r="F35" i="9" s="1"/>
  <c r="D45" i="9"/>
</calcChain>
</file>

<file path=xl/sharedStrings.xml><?xml version="1.0" encoding="utf-8"?>
<sst xmlns="http://schemas.openxmlformats.org/spreadsheetml/2006/main" count="435" uniqueCount="267">
  <si>
    <t>Other current assets</t>
  </si>
  <si>
    <t>31 December</t>
  </si>
  <si>
    <t>Consolidated</t>
  </si>
  <si>
    <t xml:space="preserve"> </t>
  </si>
  <si>
    <t>Total</t>
  </si>
  <si>
    <t>share capital</t>
  </si>
  <si>
    <t>reserve</t>
  </si>
  <si>
    <t>Other current liabilities</t>
  </si>
  <si>
    <t>Unappropriated</t>
  </si>
  <si>
    <t>Issued and</t>
  </si>
  <si>
    <t>capital</t>
  </si>
  <si>
    <t>share</t>
  </si>
  <si>
    <t>Deferred tax assets</t>
  </si>
  <si>
    <t>Cash flows from investing activities</t>
  </si>
  <si>
    <t>Cash flows from financing activities</t>
  </si>
  <si>
    <t>Separate</t>
  </si>
  <si>
    <t>financial statements</t>
  </si>
  <si>
    <t>Assets</t>
  </si>
  <si>
    <t>Current assets</t>
  </si>
  <si>
    <t>Current liabilities</t>
  </si>
  <si>
    <t>Non-current assets</t>
  </si>
  <si>
    <t>Total assets</t>
  </si>
  <si>
    <t>Total liabilities</t>
  </si>
  <si>
    <t>Consolidated financial statements</t>
  </si>
  <si>
    <t>Separate financial statements</t>
  </si>
  <si>
    <t>Note</t>
  </si>
  <si>
    <t>Investments in subsidiaries</t>
  </si>
  <si>
    <t>Other non-current assets</t>
  </si>
  <si>
    <t>Total equity</t>
  </si>
  <si>
    <t>attributable to</t>
  </si>
  <si>
    <t>Share</t>
  </si>
  <si>
    <t>premium</t>
  </si>
  <si>
    <t>Interest received</t>
  </si>
  <si>
    <t>Cash flows from operating activities</t>
  </si>
  <si>
    <t>Changes in operating assets and liabilities</t>
  </si>
  <si>
    <t>Inventories</t>
  </si>
  <si>
    <t>equity</t>
  </si>
  <si>
    <t>Finance costs</t>
  </si>
  <si>
    <t>interests</t>
  </si>
  <si>
    <t>Legal</t>
  </si>
  <si>
    <t>Other finance costs paid</t>
  </si>
  <si>
    <t>Interest paid</t>
  </si>
  <si>
    <t xml:space="preserve">   Non-controlling interests</t>
  </si>
  <si>
    <t>Short-term loans to related parties</t>
  </si>
  <si>
    <t>Non-</t>
  </si>
  <si>
    <t>controlling</t>
  </si>
  <si>
    <t>Total other</t>
  </si>
  <si>
    <t>components</t>
  </si>
  <si>
    <t>of equity</t>
  </si>
  <si>
    <t>owners</t>
  </si>
  <si>
    <t>Statement of financial position</t>
  </si>
  <si>
    <t xml:space="preserve">Cash and cash equivalents </t>
  </si>
  <si>
    <t xml:space="preserve">Total current assets </t>
  </si>
  <si>
    <t>Investment properties</t>
  </si>
  <si>
    <t xml:space="preserve">Property, plant and equipment  </t>
  </si>
  <si>
    <t xml:space="preserve">Land possessory rights </t>
  </si>
  <si>
    <t>Rubber plantation development costs</t>
  </si>
  <si>
    <t>Withholding tax deducted at source</t>
  </si>
  <si>
    <t xml:space="preserve">Total non-current assets </t>
  </si>
  <si>
    <t xml:space="preserve">Total current liabilities </t>
  </si>
  <si>
    <t xml:space="preserve">Non-current liabilities </t>
  </si>
  <si>
    <t>Deferred tax liabilities</t>
  </si>
  <si>
    <t xml:space="preserve">Total non-current liabilities </t>
  </si>
  <si>
    <t xml:space="preserve">Share capital: </t>
  </si>
  <si>
    <t xml:space="preserve">  Appropriated</t>
  </si>
  <si>
    <t>Other income</t>
  </si>
  <si>
    <t>Total expenses</t>
  </si>
  <si>
    <t>Expenses</t>
  </si>
  <si>
    <t xml:space="preserve">Other comprehensive income </t>
  </si>
  <si>
    <t>Share of other</t>
  </si>
  <si>
    <t xml:space="preserve">Revaluation </t>
  </si>
  <si>
    <t>comprehensive</t>
  </si>
  <si>
    <t>Other components</t>
  </si>
  <si>
    <t>Accrued expenses</t>
  </si>
  <si>
    <t>Increase in rubber plantation development costs</t>
  </si>
  <si>
    <t>Non-controlling interests</t>
  </si>
  <si>
    <t xml:space="preserve">    from financial institutions </t>
  </si>
  <si>
    <t xml:space="preserve">Trade accounts receivable </t>
  </si>
  <si>
    <t>Advance payment for land possessory rights</t>
  </si>
  <si>
    <t>Trade accounts payable</t>
  </si>
  <si>
    <t xml:space="preserve">   from financial institutions</t>
  </si>
  <si>
    <t>Finance lease liabilities</t>
  </si>
  <si>
    <t>Changes in</t>
  </si>
  <si>
    <t>ownership</t>
  </si>
  <si>
    <t>interest in</t>
  </si>
  <si>
    <t>subsidiary</t>
  </si>
  <si>
    <t xml:space="preserve">  Non-controlling interests</t>
  </si>
  <si>
    <t xml:space="preserve">Investments in associates </t>
  </si>
  <si>
    <t xml:space="preserve">Three-month period ended </t>
  </si>
  <si>
    <t>(in thousand Baht)</t>
  </si>
  <si>
    <r>
      <t xml:space="preserve">Administrative expenses </t>
    </r>
    <r>
      <rPr>
        <b/>
        <sz val="14"/>
        <color indexed="12"/>
        <rFont val="Times New Roman"/>
        <family val="1"/>
      </rPr>
      <t xml:space="preserve"> </t>
    </r>
  </si>
  <si>
    <t>Statement of changes in equity (Unaudited)</t>
  </si>
  <si>
    <t>Comprehensive income for the period</t>
  </si>
  <si>
    <t>Statement of cash flows (Unaudited)</t>
  </si>
  <si>
    <t>Dividends received</t>
  </si>
  <si>
    <t>Net cash from (used in) investing activities</t>
  </si>
  <si>
    <t>Net increase (decrease) in cash and cash equivalents</t>
  </si>
  <si>
    <t>Interest income</t>
  </si>
  <si>
    <t xml:space="preserve">Acquisition of property, plant and equipment  </t>
  </si>
  <si>
    <t xml:space="preserve">Proceeds from sale of property, plant and equipment </t>
  </si>
  <si>
    <t>Net increase (decrease) in cash and cash equivalents,</t>
  </si>
  <si>
    <t xml:space="preserve">   before effect of exchange rates</t>
  </si>
  <si>
    <t>Distribution costs</t>
  </si>
  <si>
    <t>Non-current provisions for employee benefits</t>
  </si>
  <si>
    <t>(Unaudited)</t>
  </si>
  <si>
    <t>Current income tax payable</t>
  </si>
  <si>
    <t>Total revenues</t>
  </si>
  <si>
    <t>Statement of comprehensive income (Unaudited)</t>
  </si>
  <si>
    <t>Provisions for employee benefits</t>
  </si>
  <si>
    <t xml:space="preserve">Repayment of long-term borrowings </t>
  </si>
  <si>
    <t>Unrealised (gain) loss on exchange</t>
  </si>
  <si>
    <t>Amortisation of rubber plantation development costs</t>
  </si>
  <si>
    <t xml:space="preserve">  Authorised share capital</t>
  </si>
  <si>
    <t>Depreciation and amortisation</t>
  </si>
  <si>
    <t>Restricted deposit at financial institution</t>
  </si>
  <si>
    <t xml:space="preserve">Other intangible assets </t>
  </si>
  <si>
    <t>Liabilities and equity</t>
  </si>
  <si>
    <t>Current portion of finance lease liabilities</t>
  </si>
  <si>
    <t>Equity</t>
  </si>
  <si>
    <t xml:space="preserve">  Issued and paid-up share capital</t>
  </si>
  <si>
    <t xml:space="preserve">    Legal reserve</t>
  </si>
  <si>
    <t>Other components of equity</t>
  </si>
  <si>
    <t>Total liabilities and equity</t>
  </si>
  <si>
    <t>2018</t>
  </si>
  <si>
    <t>Equity attributable to owners of the parent</t>
  </si>
  <si>
    <t>3, 4</t>
  </si>
  <si>
    <t>Dividends income</t>
  </si>
  <si>
    <t>Acquisition of intangible assets</t>
  </si>
  <si>
    <t>Difference from</t>
  </si>
  <si>
    <t>business combination</t>
  </si>
  <si>
    <t>under common</t>
  </si>
  <si>
    <t>control</t>
  </si>
  <si>
    <t>under common control</t>
  </si>
  <si>
    <t>Transaction with owners, recorded directly in equity</t>
  </si>
  <si>
    <t>Total transactions with owners, recorded directly in equity</t>
  </si>
  <si>
    <t xml:space="preserve">Other receivables </t>
  </si>
  <si>
    <t>Other payables</t>
  </si>
  <si>
    <t>Exchange differences on translating foreign operations</t>
  </si>
  <si>
    <t xml:space="preserve">  Owners of the parent</t>
  </si>
  <si>
    <t xml:space="preserve">Unappropriated </t>
  </si>
  <si>
    <t>(Deficit)</t>
  </si>
  <si>
    <t>Translating</t>
  </si>
  <si>
    <t>foreign</t>
  </si>
  <si>
    <t>operations</t>
  </si>
  <si>
    <t>surplus</t>
  </si>
  <si>
    <t>of the parent</t>
  </si>
  <si>
    <t xml:space="preserve">   Distributions to owners of the parent</t>
  </si>
  <si>
    <t>paid-up</t>
  </si>
  <si>
    <t xml:space="preserve">   Dividends paid in subsidiary</t>
  </si>
  <si>
    <t>Trade and other accounts payable</t>
  </si>
  <si>
    <t>Proceeds from short-term borrowings from related party</t>
  </si>
  <si>
    <t>income (expense)</t>
  </si>
  <si>
    <t>Total comprehensive income (expense) for the period</t>
  </si>
  <si>
    <t>Loss on written-off of property, plant and equipment</t>
  </si>
  <si>
    <t>2019</t>
  </si>
  <si>
    <t>Goodwill</t>
  </si>
  <si>
    <t>Items that will not be reclassified to profit or loss</t>
  </si>
  <si>
    <t>Total items that will not be reclassified to profit or loss</t>
  </si>
  <si>
    <t xml:space="preserve">Income tax relating to items that will not be reclassified </t>
  </si>
  <si>
    <t>Profit (loss) attributable to:</t>
  </si>
  <si>
    <t>Profit (loss) for the period</t>
  </si>
  <si>
    <t xml:space="preserve">Total comprehensive income (expense) for the period </t>
  </si>
  <si>
    <t>Short-term loans to other party</t>
  </si>
  <si>
    <t>Increase in restriced deposit at financial institution</t>
  </si>
  <si>
    <t>Profit (loss) before income tax expense</t>
  </si>
  <si>
    <t>Losses on inventories devaluation</t>
  </si>
  <si>
    <t>Items that will be reclassified subsequently to profit or loss</t>
  </si>
  <si>
    <t>Retained earnings (Deficit)</t>
  </si>
  <si>
    <t>Losses on remeasurements of defined benefit plans</t>
  </si>
  <si>
    <t>Revenue</t>
  </si>
  <si>
    <t>Total revenue</t>
  </si>
  <si>
    <r>
      <t xml:space="preserve">Administrative expenses </t>
    </r>
    <r>
      <rPr>
        <b/>
        <sz val="11"/>
        <color indexed="12"/>
        <rFont val="Times New Roman"/>
        <family val="1"/>
      </rPr>
      <t xml:space="preserve"> </t>
    </r>
  </si>
  <si>
    <t>Item that will be reclassified subsequently to profit or loss</t>
  </si>
  <si>
    <t>Loss on written-off of rubber plantation development costs</t>
  </si>
  <si>
    <t>Acquisition of investment in subsidiary</t>
  </si>
  <si>
    <t>Dividends paid to owners of the Company</t>
  </si>
  <si>
    <t>Dividends paid to non-controlling interests</t>
  </si>
  <si>
    <t xml:space="preserve">   Dividends to owners of the Company</t>
  </si>
  <si>
    <t>Transfer to legal reserve</t>
  </si>
  <si>
    <t>    Acquisition of non-controlling interests without a change in control</t>
  </si>
  <si>
    <t>Transactions with owners, recorded directly in equity</t>
  </si>
  <si>
    <t>Other long-term investments</t>
  </si>
  <si>
    <t>Bank overdrafts and short-term loans</t>
  </si>
  <si>
    <t>Short-term loans from related parties</t>
  </si>
  <si>
    <t>Current portion of long-term loans</t>
  </si>
  <si>
    <t>Long-term loans from financial institutions</t>
  </si>
  <si>
    <t>Other non-current liabilities</t>
  </si>
  <si>
    <t xml:space="preserve">  Unappropriated (Deficit)</t>
  </si>
  <si>
    <t>Continuing operations</t>
  </si>
  <si>
    <t>Revenues from sales of goods</t>
  </si>
  <si>
    <t>Costs of sales of goods</t>
  </si>
  <si>
    <t xml:space="preserve">  from continuing operations</t>
  </si>
  <si>
    <t xml:space="preserve">Profit (loss) for the period </t>
  </si>
  <si>
    <t>Profit (loss) for the period from continuing operations</t>
  </si>
  <si>
    <t>Total items that will be reclassified subsequently</t>
  </si>
  <si>
    <t xml:space="preserve">   to profit or loss</t>
  </si>
  <si>
    <t>Total comprehensive income (expense) attributable to:</t>
  </si>
  <si>
    <t>Revenue from sale of goods</t>
  </si>
  <si>
    <t>Cost of sales of goods</t>
  </si>
  <si>
    <t xml:space="preserve">  Changes in ownership interests in subsidiaries</t>
  </si>
  <si>
    <t xml:space="preserve"> Total changes in ownership interests in subsidiaries</t>
  </si>
  <si>
    <t>Transfer to retained earnings (deficit)</t>
  </si>
  <si>
    <t>Balance at 1 January 2019</t>
  </si>
  <si>
    <t>Adjustments to reconcile profit (loss) to cash receipts (payments)</t>
  </si>
  <si>
    <t>Cash and cash equivalents at 1 January</t>
  </si>
  <si>
    <t>Payment by lessees for reduction of the outstanding liabilities</t>
  </si>
  <si>
    <t xml:space="preserve">   relating to finance leases</t>
  </si>
  <si>
    <t>(Formerly “Thai Rubber Latex Corporation (Thailand) Public Company Limited”)</t>
  </si>
  <si>
    <t>of subsidiaries</t>
  </si>
  <si>
    <t>Gain on sale of property, plant, and equipment</t>
  </si>
  <si>
    <t>Trade accounts receivable</t>
  </si>
  <si>
    <t>Proceeds from change in non-controlling interests</t>
  </si>
  <si>
    <t xml:space="preserve">   without a change in control</t>
  </si>
  <si>
    <t>Balance at 1 January 2018</t>
  </si>
  <si>
    <t>Balance as at 1 January 2018</t>
  </si>
  <si>
    <t>Share premium:</t>
  </si>
  <si>
    <t xml:space="preserve">  Share premium on ordinary shares</t>
  </si>
  <si>
    <t>Other comprehensive expense for the period, net of tax</t>
  </si>
  <si>
    <t xml:space="preserve">Total items that will be reclassified subsequently  </t>
  </si>
  <si>
    <t>Earnings (loss) per share from continuing opereations</t>
  </si>
  <si>
    <r>
      <t xml:space="preserve">Earnings (loss) per share </t>
    </r>
    <r>
      <rPr>
        <b/>
        <i/>
        <sz val="11"/>
        <rFont val="Times New Roman"/>
        <family val="1"/>
      </rPr>
      <t>(in Baht)</t>
    </r>
  </si>
  <si>
    <t>Taxes paid</t>
  </si>
  <si>
    <t xml:space="preserve">Net cash from operating activities </t>
  </si>
  <si>
    <t>Net cash generated from operating activities</t>
  </si>
  <si>
    <t>Net cash used in financing activities</t>
  </si>
  <si>
    <t>Share of loss of associate</t>
  </si>
  <si>
    <t>Retained earnings</t>
  </si>
  <si>
    <t>Transfer to retained earnings</t>
  </si>
  <si>
    <t>Share of loss of associate, net of tax</t>
  </si>
  <si>
    <t>Proceeds from repayment of short-term loans to related parties</t>
  </si>
  <si>
    <t>Repayment of short-term borrowings from related party</t>
  </si>
  <si>
    <t>Effect of exchange rate changes on cash and cash equivalents</t>
  </si>
  <si>
    <t xml:space="preserve">   Owners of the parent</t>
  </si>
  <si>
    <t>Share of other comprehensive expense of associate</t>
  </si>
  <si>
    <t xml:space="preserve">Thai Rubber Latex Group Public Company Limited and its Subsidiaries </t>
  </si>
  <si>
    <t xml:space="preserve">   Distribution to owners of the parent</t>
  </si>
  <si>
    <t xml:space="preserve">  Distributions to owners</t>
  </si>
  <si>
    <t>30 September</t>
  </si>
  <si>
    <t>Nine-month period ended</t>
  </si>
  <si>
    <t>Balance at 30 September 2018</t>
  </si>
  <si>
    <t>Balance at 30 September 2019</t>
  </si>
  <si>
    <t>Cash and cash equivalents at 30 September</t>
  </si>
  <si>
    <t>Impairment losses of other long-term investments</t>
  </si>
  <si>
    <t>Acquisition of business</t>
  </si>
  <si>
    <t>Increase (decrease) in bank overdrafts and short-term borrowings</t>
  </si>
  <si>
    <t>Nine-month period ended 30 September 2018</t>
  </si>
  <si>
    <t>Nine-month period ended 30 September 2019</t>
  </si>
  <si>
    <t xml:space="preserve">Nine-month period ended </t>
  </si>
  <si>
    <r>
      <rPr>
        <b/>
        <sz val="14"/>
        <rFont val="Times New Roman"/>
        <family val="1"/>
      </rPr>
      <t xml:space="preserve">Loss per share </t>
    </r>
    <r>
      <rPr>
        <b/>
        <i/>
        <sz val="14"/>
        <rFont val="Times New Roman"/>
        <family val="1"/>
      </rPr>
      <t>(in Baht)</t>
    </r>
  </si>
  <si>
    <t>Loss per share from continuing operations</t>
  </si>
  <si>
    <t>Total comprehensive expense for the period</t>
  </si>
  <si>
    <t>Total comprehensive expense attributable to:</t>
  </si>
  <si>
    <t>Loss for the period</t>
  </si>
  <si>
    <t>Loss attributable to:</t>
  </si>
  <si>
    <t xml:space="preserve">Total comprehensive expense for the period </t>
  </si>
  <si>
    <t>Loss for the period from continuing operations</t>
  </si>
  <si>
    <t>Share of profit of associate</t>
  </si>
  <si>
    <t>Tax (expense) income</t>
  </si>
  <si>
    <t>Tax expense (income)</t>
  </si>
  <si>
    <t>Proceeds from repayment of short-term loans to other party</t>
  </si>
  <si>
    <t xml:space="preserve">    Loss</t>
  </si>
  <si>
    <t xml:space="preserve">    Profit</t>
  </si>
  <si>
    <t>Loss before income tax expense</t>
  </si>
  <si>
    <t xml:space="preserve">    Other comprehensive expense</t>
  </si>
  <si>
    <t>3, 9</t>
  </si>
  <si>
    <t>Impairment loss of goodwill</t>
  </si>
  <si>
    <t>Allowance for (reversal of) bad and doubtful debts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</si>
</sst>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;\(#,##0\)"/>
    <numFmt numFmtId="166" formatCode="_(* #,##0_);_(* \(#,##0\);_(* &quot;-&quot;??_);_(@_)"/>
    <numFmt numFmtId="167" formatCode="_-* #,##0;[Red]\(#,##0\);_-* &quot;-&quot;_-;_-@_-"/>
    <numFmt numFmtId="168" formatCode="0.00_)"/>
    <numFmt numFmtId="169" formatCode="_(* #,##0.00_);_(* \(#,##0.00\);_(* &quot;-&quot;_);_(@_)"/>
    <numFmt numFmtId="170" formatCode="0.0%"/>
  </numFmts>
  <fonts count="21" x14ac:knownFonts="1">
    <font>
      <sz val="11"/>
      <name val="Times New Roman"/>
      <family val="1"/>
    </font>
    <font>
      <sz val="14"/>
      <name val="Cordia New"/>
      <family val="2"/>
    </font>
    <font>
      <sz val="8"/>
      <name val="Times New Roman"/>
      <family val="1"/>
    </font>
    <font>
      <b/>
      <i/>
      <sz val="16"/>
      <name val="Helv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sz val="14"/>
      <name val="Angsana New"/>
      <family val="1"/>
    </font>
    <font>
      <sz val="12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i/>
      <sz val="14"/>
      <name val="Times New Roman"/>
      <family val="1"/>
    </font>
    <font>
      <b/>
      <sz val="14"/>
      <color indexed="12"/>
      <name val="Times New Roman"/>
      <family val="1"/>
    </font>
    <font>
      <b/>
      <i/>
      <sz val="12"/>
      <name val="Times New Roman"/>
      <family val="1"/>
    </font>
    <font>
      <sz val="12"/>
      <color theme="1"/>
      <name val="Times New Roman"/>
      <family val="1"/>
    </font>
    <font>
      <b/>
      <sz val="11"/>
      <color indexed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7">
    <xf numFmtId="0" fontId="0" fillId="0" borderId="0"/>
    <xf numFmtId="43" fontId="1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168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2">
    <xf numFmtId="0" fontId="0" fillId="0" borderId="0" xfId="0"/>
    <xf numFmtId="165" fontId="5" fillId="0" borderId="0" xfId="0" applyNumberFormat="1" applyFont="1" applyFill="1" applyAlignment="1">
      <alignment horizontal="left" vertical="center"/>
    </xf>
    <xf numFmtId="165" fontId="5" fillId="0" borderId="0" xfId="0" applyNumberFormat="1" applyFont="1" applyFill="1" applyAlignment="1">
      <alignment vertical="center"/>
    </xf>
    <xf numFmtId="165" fontId="8" fillId="0" borderId="0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Alignment="1">
      <alignment horizontal="left" vertical="center"/>
    </xf>
    <xf numFmtId="165" fontId="6" fillId="0" borderId="0" xfId="0" applyNumberFormat="1" applyFont="1" applyFill="1" applyBorder="1" applyAlignment="1">
      <alignment horizontal="left" vertical="center"/>
    </xf>
    <xf numFmtId="41" fontId="5" fillId="0" borderId="0" xfId="1" applyNumberFormat="1" applyFont="1" applyFill="1" applyBorder="1" applyAlignment="1">
      <alignment horizontal="right" vertical="center"/>
    </xf>
    <xf numFmtId="41" fontId="5" fillId="0" borderId="1" xfId="1" applyNumberFormat="1" applyFont="1" applyFill="1" applyBorder="1" applyAlignment="1">
      <alignment horizontal="right" vertical="center"/>
    </xf>
    <xf numFmtId="41" fontId="5" fillId="0" borderId="0" xfId="0" applyNumberFormat="1" applyFont="1" applyFill="1" applyAlignment="1">
      <alignment horizontal="right" vertical="center"/>
    </xf>
    <xf numFmtId="165" fontId="10" fillId="0" borderId="0" xfId="0" applyNumberFormat="1" applyFont="1" applyFill="1" applyAlignment="1">
      <alignment horizontal="center" vertical="center"/>
    </xf>
    <xf numFmtId="165" fontId="7" fillId="0" borderId="0" xfId="0" applyNumberFormat="1" applyFont="1" applyFill="1" applyAlignment="1">
      <alignment horizontal="left" vertical="center"/>
    </xf>
    <xf numFmtId="41" fontId="0" fillId="0" borderId="0" xfId="0" quotePrefix="1" applyNumberFormat="1" applyFont="1" applyFill="1" applyAlignment="1">
      <alignment horizontal="center" vertical="center"/>
    </xf>
    <xf numFmtId="41" fontId="0" fillId="0" borderId="0" xfId="0" applyNumberFormat="1" applyFont="1" applyFill="1" applyBorder="1" applyAlignment="1">
      <alignment horizontal="right" vertical="center"/>
    </xf>
    <xf numFmtId="41" fontId="0" fillId="0" borderId="0" xfId="1" applyNumberFormat="1" applyFont="1" applyFill="1" applyBorder="1" applyAlignment="1">
      <alignment horizontal="right" vertical="center"/>
    </xf>
    <xf numFmtId="41" fontId="0" fillId="0" borderId="0" xfId="0" applyNumberFormat="1" applyFont="1" applyFill="1" applyAlignment="1">
      <alignment vertical="center"/>
    </xf>
    <xf numFmtId="166" fontId="0" fillId="0" borderId="0" xfId="0" applyNumberFormat="1" applyFont="1" applyFill="1" applyAlignment="1">
      <alignment vertical="center"/>
    </xf>
    <xf numFmtId="166" fontId="0" fillId="0" borderId="0" xfId="1" applyNumberFormat="1" applyFont="1" applyFill="1" applyAlignment="1">
      <alignment vertical="center"/>
    </xf>
    <xf numFmtId="0" fontId="0" fillId="0" borderId="0" xfId="0" applyNumberFormat="1" applyFont="1" applyFill="1" applyAlignment="1">
      <alignment horizontal="left" vertical="center"/>
    </xf>
    <xf numFmtId="41" fontId="0" fillId="0" borderId="0" xfId="0" applyNumberFormat="1" applyFont="1" applyFill="1" applyAlignment="1">
      <alignment horizontal="center" vertical="center"/>
    </xf>
    <xf numFmtId="41" fontId="0" fillId="0" borderId="0" xfId="1" applyNumberFormat="1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41" fontId="5" fillId="0" borderId="2" xfId="1" applyNumberFormat="1" applyFont="1" applyFill="1" applyBorder="1" applyAlignment="1">
      <alignment horizontal="right" vertical="center"/>
    </xf>
    <xf numFmtId="165" fontId="0" fillId="0" borderId="0" xfId="0" applyNumberFormat="1" applyFont="1" applyFill="1" applyAlignment="1">
      <alignment horizontal="left" vertical="center"/>
    </xf>
    <xf numFmtId="165" fontId="0" fillId="0" borderId="0" xfId="0" applyNumberFormat="1" applyFont="1" applyFill="1" applyAlignment="1">
      <alignment vertical="center"/>
    </xf>
    <xf numFmtId="41" fontId="0" fillId="0" borderId="0" xfId="1" applyNumberFormat="1" applyFont="1" applyFill="1" applyAlignment="1">
      <alignment horizontal="center" vertical="center"/>
    </xf>
    <xf numFmtId="41" fontId="0" fillId="0" borderId="0" xfId="1" applyNumberFormat="1" applyFont="1" applyFill="1" applyAlignment="1">
      <alignment horizontal="right" vertical="center"/>
    </xf>
    <xf numFmtId="41" fontId="0" fillId="0" borderId="0" xfId="0" applyNumberFormat="1" applyFont="1" applyFill="1" applyAlignment="1">
      <alignment horizontal="right" vertical="center"/>
    </xf>
    <xf numFmtId="41" fontId="0" fillId="0" borderId="0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Alignment="1">
      <alignment vertical="center"/>
    </xf>
    <xf numFmtId="41" fontId="13" fillId="0" borderId="0" xfId="1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center"/>
    </xf>
    <xf numFmtId="41" fontId="0" fillId="0" borderId="0" xfId="0" applyNumberFormat="1" applyFont="1" applyFill="1" applyAlignment="1"/>
    <xf numFmtId="0" fontId="0" fillId="0" borderId="0" xfId="0" applyFont="1" applyFill="1" applyAlignment="1"/>
    <xf numFmtId="41" fontId="0" fillId="0" borderId="0" xfId="2" applyNumberFormat="1" applyFont="1" applyFill="1" applyAlignment="1"/>
    <xf numFmtId="41" fontId="5" fillId="0" borderId="2" xfId="0" applyNumberFormat="1" applyFont="1" applyFill="1" applyBorder="1" applyAlignment="1"/>
    <xf numFmtId="41" fontId="5" fillId="0" borderId="0" xfId="0" applyNumberFormat="1" applyFont="1" applyFill="1" applyAlignment="1"/>
    <xf numFmtId="0" fontId="0" fillId="0" borderId="0" xfId="0" applyFont="1" applyFill="1" applyAlignment="1">
      <alignment wrapText="1"/>
    </xf>
    <xf numFmtId="41" fontId="5" fillId="0" borderId="0" xfId="0" applyNumberFormat="1" applyFont="1" applyFill="1" applyBorder="1" applyAlignment="1"/>
    <xf numFmtId="41" fontId="5" fillId="0" borderId="3" xfId="0" applyNumberFormat="1" applyFont="1" applyFill="1" applyBorder="1" applyAlignment="1"/>
    <xf numFmtId="165" fontId="0" fillId="0" borderId="0" xfId="1" applyNumberFormat="1" applyFont="1" applyFill="1" applyAlignment="1">
      <alignment horizontal="left" vertical="center"/>
    </xf>
    <xf numFmtId="165" fontId="8" fillId="0" borderId="0" xfId="1" applyNumberFormat="1" applyFont="1" applyFill="1" applyAlignment="1">
      <alignment horizontal="center" vertical="center"/>
    </xf>
    <xf numFmtId="41" fontId="0" fillId="0" borderId="0" xfId="1" applyNumberFormat="1" applyFont="1" applyFill="1" applyBorder="1" applyAlignment="1">
      <alignment vertical="center"/>
    </xf>
    <xf numFmtId="41" fontId="0" fillId="0" borderId="0" xfId="1" applyNumberFormat="1" applyFont="1" applyFill="1" applyAlignment="1">
      <alignment vertical="center"/>
    </xf>
    <xf numFmtId="0" fontId="5" fillId="0" borderId="0" xfId="0" applyFont="1" applyFill="1"/>
    <xf numFmtId="0" fontId="0" fillId="0" borderId="0" xfId="0" applyFont="1" applyFill="1" applyAlignment="1">
      <alignment horizontal="center"/>
    </xf>
    <xf numFmtId="41" fontId="0" fillId="0" borderId="0" xfId="1" applyNumberFormat="1" applyFont="1" applyFill="1" applyAlignment="1"/>
    <xf numFmtId="0" fontId="0" fillId="0" borderId="0" xfId="0" applyFont="1" applyFill="1" applyAlignment="1">
      <alignment horizontal="left"/>
    </xf>
    <xf numFmtId="41" fontId="0" fillId="0" borderId="0" xfId="0" applyNumberFormat="1" applyFont="1" applyFill="1" applyBorder="1" applyAlignment="1"/>
    <xf numFmtId="41" fontId="5" fillId="0" borderId="4" xfId="0" applyNumberFormat="1" applyFont="1" applyFill="1" applyBorder="1" applyAlignment="1"/>
    <xf numFmtId="41" fontId="5" fillId="0" borderId="5" xfId="0" applyNumberFormat="1" applyFont="1" applyFill="1" applyBorder="1" applyAlignment="1"/>
    <xf numFmtId="41" fontId="0" fillId="0" borderId="3" xfId="0" applyNumberFormat="1" applyFont="1" applyFill="1" applyBorder="1" applyAlignment="1"/>
    <xf numFmtId="0" fontId="0" fillId="0" borderId="0" xfId="0" applyFont="1" applyFill="1" applyAlignment="1">
      <alignment horizontal="left" wrapText="1"/>
    </xf>
    <xf numFmtId="37" fontId="0" fillId="0" borderId="0" xfId="0" applyNumberFormat="1" applyFont="1" applyFill="1" applyAlignment="1"/>
    <xf numFmtId="41" fontId="0" fillId="0" borderId="5" xfId="0" applyNumberFormat="1" applyFont="1" applyFill="1" applyBorder="1" applyAlignment="1"/>
    <xf numFmtId="166" fontId="0" fillId="0" borderId="0" xfId="1" applyNumberFormat="1" applyFont="1" applyFill="1" applyAlignment="1"/>
    <xf numFmtId="166" fontId="5" fillId="0" borderId="0" xfId="1" applyNumberFormat="1" applyFont="1" applyFill="1" applyAlignment="1">
      <alignment vertical="center"/>
    </xf>
    <xf numFmtId="0" fontId="9" fillId="0" borderId="0" xfId="0" applyFont="1" applyFill="1" applyAlignment="1">
      <alignment wrapText="1"/>
    </xf>
    <xf numFmtId="0" fontId="5" fillId="0" borderId="0" xfId="0" applyFont="1" applyFill="1" applyAlignment="1"/>
    <xf numFmtId="41" fontId="13" fillId="0" borderId="0" xfId="0" applyNumberFormat="1" applyFont="1" applyFill="1" applyAlignment="1">
      <alignment horizontal="right" vertical="center"/>
    </xf>
    <xf numFmtId="165" fontId="14" fillId="0" borderId="0" xfId="0" applyNumberFormat="1" applyFont="1" applyFill="1" applyAlignment="1">
      <alignment horizontal="center" vertical="center"/>
    </xf>
    <xf numFmtId="41" fontId="6" fillId="0" borderId="0" xfId="0" applyNumberFormat="1" applyFont="1" applyFill="1" applyAlignment="1">
      <alignment horizontal="right" vertical="center"/>
    </xf>
    <xf numFmtId="41" fontId="6" fillId="0" borderId="0" xfId="0" applyNumberFormat="1" applyFont="1" applyFill="1" applyAlignment="1">
      <alignment horizontal="left" vertical="center"/>
    </xf>
    <xf numFmtId="41" fontId="15" fillId="0" borderId="0" xfId="0" applyNumberFormat="1" applyFont="1" applyFill="1" applyBorder="1" applyAlignment="1">
      <alignment horizontal="right" vertical="center"/>
    </xf>
    <xf numFmtId="41" fontId="15" fillId="0" borderId="0" xfId="0" applyNumberFormat="1" applyFont="1" applyFill="1" applyAlignment="1">
      <alignment horizontal="right" vertical="center"/>
    </xf>
    <xf numFmtId="41" fontId="15" fillId="0" borderId="0" xfId="0" applyNumberFormat="1" applyFont="1" applyFill="1" applyAlignment="1">
      <alignment horizontal="center" vertical="center"/>
    </xf>
    <xf numFmtId="165" fontId="15" fillId="0" borderId="0" xfId="0" applyNumberFormat="1" applyFont="1" applyFill="1" applyAlignment="1">
      <alignment vertical="center"/>
    </xf>
    <xf numFmtId="165" fontId="15" fillId="0" borderId="0" xfId="0" applyNumberFormat="1" applyFont="1" applyFill="1" applyBorder="1" applyAlignment="1">
      <alignment vertical="center"/>
    </xf>
    <xf numFmtId="165" fontId="14" fillId="0" borderId="0" xfId="1" applyNumberFormat="1" applyFont="1" applyFill="1" applyBorder="1" applyAlignment="1">
      <alignment horizontal="center" vertical="center"/>
    </xf>
    <xf numFmtId="165" fontId="15" fillId="0" borderId="0" xfId="1" applyNumberFormat="1" applyFont="1" applyFill="1" applyBorder="1" applyAlignment="1">
      <alignment horizontal="left" vertical="center"/>
    </xf>
    <xf numFmtId="41" fontId="15" fillId="0" borderId="0" xfId="1" applyNumberFormat="1" applyFont="1" applyFill="1" applyBorder="1" applyAlignment="1">
      <alignment vertical="center"/>
    </xf>
    <xf numFmtId="41" fontId="15" fillId="0" borderId="0" xfId="1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>
      <alignment horizontal="left" vertical="center"/>
    </xf>
    <xf numFmtId="41" fontId="15" fillId="0" borderId="0" xfId="0" applyNumberFormat="1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left" vertical="center"/>
    </xf>
    <xf numFmtId="41" fontId="13" fillId="0" borderId="0" xfId="0" applyNumberFormat="1" applyFont="1" applyFill="1" applyAlignment="1">
      <alignment vertical="center"/>
    </xf>
    <xf numFmtId="165" fontId="10" fillId="0" borderId="0" xfId="1" applyNumberFormat="1" applyFont="1" applyFill="1" applyAlignment="1">
      <alignment horizontal="center" vertical="center"/>
    </xf>
    <xf numFmtId="165" fontId="13" fillId="0" borderId="0" xfId="1" applyNumberFormat="1" applyFont="1" applyFill="1" applyAlignment="1">
      <alignment horizontal="left" vertical="center"/>
    </xf>
    <xf numFmtId="41" fontId="13" fillId="0" borderId="0" xfId="1" applyNumberFormat="1" applyFont="1" applyFill="1" applyAlignment="1">
      <alignment vertical="center"/>
    </xf>
    <xf numFmtId="166" fontId="13" fillId="0" borderId="0" xfId="1" applyNumberFormat="1" applyFont="1" applyFill="1" applyAlignment="1">
      <alignment vertical="center"/>
    </xf>
    <xf numFmtId="41" fontId="5" fillId="0" borderId="0" xfId="0" applyNumberFormat="1" applyFont="1" applyFill="1" applyBorder="1" applyAlignment="1">
      <alignment horizontal="left" vertical="center"/>
    </xf>
    <xf numFmtId="41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41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41" fontId="6" fillId="0" borderId="0" xfId="0" applyNumberFormat="1" applyFont="1" applyFill="1" applyBorder="1" applyAlignment="1">
      <alignment horizontal="left" vertical="center"/>
    </xf>
    <xf numFmtId="41" fontId="0" fillId="0" borderId="0" xfId="0" applyNumberFormat="1" applyFont="1" applyFill="1"/>
    <xf numFmtId="41" fontId="0" fillId="0" borderId="0" xfId="0" applyNumberFormat="1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49" fontId="0" fillId="0" borderId="0" xfId="0" quotePrefix="1" applyNumberFormat="1" applyFont="1" applyFill="1" applyAlignment="1">
      <alignment horizontal="center"/>
    </xf>
    <xf numFmtId="49" fontId="0" fillId="0" borderId="0" xfId="0" quotePrefix="1" applyNumberFormat="1" applyFont="1" applyFill="1" applyAlignment="1">
      <alignment horizontal="center" vertic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/>
    <xf numFmtId="41" fontId="0" fillId="0" borderId="0" xfId="0" applyNumberFormat="1" applyFont="1" applyFill="1" applyAlignment="1">
      <alignment horizontal="right"/>
    </xf>
    <xf numFmtId="41" fontId="0" fillId="0" borderId="0" xfId="0" applyNumberFormat="1" applyFill="1" applyAlignment="1">
      <alignment horizontal="right"/>
    </xf>
    <xf numFmtId="41" fontId="0" fillId="0" borderId="0" xfId="2" applyNumberFormat="1" applyFont="1" applyFill="1" applyAlignment="1">
      <alignment horizontal="right"/>
    </xf>
    <xf numFmtId="41" fontId="5" fillId="0" borderId="2" xfId="4" applyNumberFormat="1" applyFont="1" applyFill="1" applyBorder="1" applyAlignment="1">
      <alignment horizontal="right" vertical="center"/>
    </xf>
    <xf numFmtId="166" fontId="0" fillId="0" borderId="0" xfId="0" applyNumberFormat="1" applyFont="1" applyFill="1" applyAlignment="1"/>
    <xf numFmtId="41" fontId="4" fillId="0" borderId="0" xfId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wrapText="1"/>
    </xf>
    <xf numFmtId="0" fontId="9" fillId="0" borderId="0" xfId="0" applyFont="1" applyFill="1" applyAlignment="1"/>
    <xf numFmtId="0" fontId="0" fillId="0" borderId="0" xfId="0" applyFill="1" applyAlignment="1">
      <alignment horizontal="left" wrapText="1"/>
    </xf>
    <xf numFmtId="0" fontId="15" fillId="0" borderId="0" xfId="0" applyFont="1" applyFill="1"/>
    <xf numFmtId="169" fontId="0" fillId="0" borderId="0" xfId="0" applyNumberFormat="1" applyFont="1" applyFill="1" applyAlignment="1">
      <alignment vertical="center"/>
    </xf>
    <xf numFmtId="41" fontId="4" fillId="0" borderId="0" xfId="2" applyNumberFormat="1" applyFont="1" applyFill="1" applyBorder="1" applyAlignment="1"/>
    <xf numFmtId="41" fontId="4" fillId="0" borderId="0" xfId="1" applyNumberFormat="1" applyFont="1" applyFill="1" applyAlignment="1"/>
    <xf numFmtId="165" fontId="6" fillId="0" borderId="0" xfId="0" applyNumberFormat="1" applyFont="1" applyFill="1" applyAlignment="1">
      <alignment vertical="center"/>
    </xf>
    <xf numFmtId="41" fontId="15" fillId="0" borderId="0" xfId="0" applyNumberFormat="1" applyFont="1" applyFill="1" applyAlignment="1">
      <alignment vertical="center"/>
    </xf>
    <xf numFmtId="165" fontId="15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Alignment="1">
      <alignment horizontal="center"/>
    </xf>
    <xf numFmtId="49" fontId="15" fillId="0" borderId="0" xfId="0" quotePrefix="1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/>
    </xf>
    <xf numFmtId="166" fontId="15" fillId="0" borderId="0" xfId="1" applyNumberFormat="1" applyFont="1" applyFill="1" applyAlignment="1"/>
    <xf numFmtId="0" fontId="15" fillId="0" borderId="0" xfId="0" applyFont="1" applyFill="1" applyAlignment="1"/>
    <xf numFmtId="166" fontId="15" fillId="0" borderId="0" xfId="1" applyNumberFormat="1" applyFont="1" applyFill="1" applyBorder="1" applyAlignment="1"/>
    <xf numFmtId="0" fontId="15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0" fontId="15" fillId="0" borderId="0" xfId="0" applyFont="1" applyFill="1" applyAlignment="1">
      <alignment wrapText="1"/>
    </xf>
    <xf numFmtId="165" fontId="6" fillId="0" borderId="0" xfId="0" applyNumberFormat="1" applyFont="1" applyFill="1" applyAlignment="1">
      <alignment horizontal="left" vertical="center"/>
    </xf>
    <xf numFmtId="165" fontId="1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/>
    <xf numFmtId="0" fontId="16" fillId="0" borderId="0" xfId="0" applyFont="1" applyFill="1" applyAlignment="1"/>
    <xf numFmtId="166" fontId="15" fillId="0" borderId="5" xfId="1" applyNumberFormat="1" applyFont="1" applyFill="1" applyBorder="1" applyAlignment="1"/>
    <xf numFmtId="0" fontId="7" fillId="0" borderId="0" xfId="0" applyFont="1" applyFill="1"/>
    <xf numFmtId="49" fontId="15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wrapText="1"/>
    </xf>
    <xf numFmtId="167" fontId="13" fillId="0" borderId="0" xfId="0" applyNumberFormat="1" applyFont="1" applyFill="1" applyAlignment="1">
      <alignment vertical="center"/>
    </xf>
    <xf numFmtId="167" fontId="15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left"/>
    </xf>
    <xf numFmtId="0" fontId="13" fillId="0" borderId="0" xfId="0" applyNumberFormat="1" applyFont="1" applyFill="1" applyBorder="1" applyAlignment="1">
      <alignment horizontal="left" vertical="center"/>
    </xf>
    <xf numFmtId="41" fontId="13" fillId="0" borderId="0" xfId="0" applyNumberFormat="1" applyFont="1" applyFill="1" applyBorder="1" applyAlignment="1">
      <alignment vertical="center"/>
    </xf>
    <xf numFmtId="41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Alignment="1">
      <alignment horizontal="left" vertical="center"/>
    </xf>
    <xf numFmtId="41" fontId="7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center"/>
    </xf>
    <xf numFmtId="49" fontId="13" fillId="0" borderId="0" xfId="0" quotePrefix="1" applyNumberFormat="1" applyFont="1" applyFill="1" applyAlignment="1">
      <alignment horizontal="center" vertical="center"/>
    </xf>
    <xf numFmtId="0" fontId="18" fillId="0" borderId="0" xfId="0" applyNumberFormat="1" applyFont="1" applyFill="1" applyAlignment="1">
      <alignment horizontal="left" vertical="center"/>
    </xf>
    <xf numFmtId="41" fontId="10" fillId="0" borderId="0" xfId="0" applyNumberFormat="1" applyFont="1" applyFill="1" applyAlignment="1">
      <alignment horizontal="center" vertical="center"/>
    </xf>
    <xf numFmtId="41" fontId="13" fillId="0" borderId="0" xfId="5" applyNumberFormat="1" applyFont="1" applyFill="1" applyAlignment="1">
      <alignment horizontal="right" vertical="center"/>
    </xf>
    <xf numFmtId="41" fontId="13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>
      <alignment horizontal="left" vertical="center"/>
    </xf>
    <xf numFmtId="41" fontId="13" fillId="0" borderId="0" xfId="5" applyNumberFormat="1" applyFont="1" applyFill="1" applyAlignment="1">
      <alignment horizontal="center" vertical="center"/>
    </xf>
    <xf numFmtId="41" fontId="13" fillId="0" borderId="5" xfId="1" applyNumberFormat="1" applyFont="1" applyFill="1" applyBorder="1" applyAlignment="1">
      <alignment horizontal="right" vertical="center"/>
    </xf>
    <xf numFmtId="41" fontId="13" fillId="0" borderId="5" xfId="5" applyNumberFormat="1" applyFont="1" applyFill="1" applyBorder="1" applyAlignment="1">
      <alignment horizontal="right" vertical="center"/>
    </xf>
    <xf numFmtId="0" fontId="13" fillId="0" borderId="0" xfId="1" applyNumberFormat="1" applyFont="1" applyFill="1" applyAlignment="1">
      <alignment horizontal="left" vertical="center"/>
    </xf>
    <xf numFmtId="41" fontId="13" fillId="0" borderId="0" xfId="1" applyNumberFormat="1" applyFont="1" applyFill="1" applyBorder="1" applyAlignment="1">
      <alignment horizontal="center" vertical="center"/>
    </xf>
    <xf numFmtId="41" fontId="7" fillId="0" borderId="2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Alignment="1">
      <alignment horizontal="right" vertical="center"/>
    </xf>
    <xf numFmtId="41" fontId="7" fillId="0" borderId="0" xfId="0" applyNumberFormat="1" applyFont="1" applyFill="1" applyAlignment="1">
      <alignment horizontal="right" vertical="center"/>
    </xf>
    <xf numFmtId="164" fontId="13" fillId="0" borderId="0" xfId="1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165" fontId="18" fillId="0" borderId="0" xfId="0" applyNumberFormat="1" applyFont="1" applyFill="1" applyAlignment="1">
      <alignment horizontal="left" vertical="center"/>
    </xf>
    <xf numFmtId="41" fontId="13" fillId="0" borderId="0" xfId="0" applyNumberFormat="1" applyFont="1" applyFill="1" applyBorder="1" applyAlignment="1">
      <alignment horizontal="center" vertical="center"/>
    </xf>
    <xf numFmtId="41" fontId="13" fillId="0" borderId="0" xfId="1" applyNumberFormat="1" applyFont="1" applyFill="1" applyBorder="1" applyAlignment="1">
      <alignment horizontal="right" vertical="center"/>
    </xf>
    <xf numFmtId="165" fontId="7" fillId="0" borderId="0" xfId="0" applyNumberFormat="1" applyFont="1" applyFill="1" applyAlignment="1">
      <alignment vertical="center"/>
    </xf>
    <xf numFmtId="41" fontId="13" fillId="0" borderId="0" xfId="1" applyNumberFormat="1" applyFont="1" applyFill="1" applyAlignment="1">
      <alignment horizontal="center" vertical="center"/>
    </xf>
    <xf numFmtId="165" fontId="19" fillId="0" borderId="0" xfId="0" applyNumberFormat="1" applyFont="1" applyFill="1" applyAlignment="1">
      <alignment horizontal="left" vertical="center"/>
    </xf>
    <xf numFmtId="41" fontId="7" fillId="0" borderId="2" xfId="0" applyNumberFormat="1" applyFont="1" applyFill="1" applyBorder="1" applyAlignment="1">
      <alignment horizontal="right" vertical="center"/>
    </xf>
    <xf numFmtId="41" fontId="7" fillId="0" borderId="4" xfId="0" applyNumberFormat="1" applyFont="1" applyFill="1" applyBorder="1" applyAlignment="1">
      <alignment horizontal="right" vertical="center"/>
    </xf>
    <xf numFmtId="41" fontId="13" fillId="0" borderId="5" xfId="0" applyNumberFormat="1" applyFont="1" applyFill="1" applyBorder="1" applyAlignment="1">
      <alignment horizontal="right" vertical="center"/>
    </xf>
    <xf numFmtId="41" fontId="7" fillId="0" borderId="4" xfId="1" applyNumberFormat="1" applyFont="1" applyFill="1" applyBorder="1" applyAlignment="1">
      <alignment horizontal="right" vertical="center"/>
    </xf>
    <xf numFmtId="41" fontId="7" fillId="0" borderId="1" xfId="0" applyNumberFormat="1" applyFont="1" applyFill="1" applyBorder="1" applyAlignment="1">
      <alignment horizontal="right" vertical="center"/>
    </xf>
    <xf numFmtId="41" fontId="7" fillId="0" borderId="3" xfId="0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right" vertical="center"/>
    </xf>
    <xf numFmtId="41" fontId="13" fillId="0" borderId="0" xfId="0" applyNumberFormat="1" applyFont="1" applyFill="1" applyAlignment="1">
      <alignment horizontal="left" vertical="center"/>
    </xf>
    <xf numFmtId="0" fontId="7" fillId="0" borderId="0" xfId="32" applyNumberFormat="1" applyFont="1" applyFill="1" applyAlignment="1">
      <alignment horizontal="left" vertical="center"/>
    </xf>
    <xf numFmtId="41" fontId="13" fillId="0" borderId="0" xfId="32" applyNumberFormat="1" applyFont="1" applyFill="1" applyAlignment="1">
      <alignment horizontal="right" vertical="center"/>
    </xf>
    <xf numFmtId="165" fontId="13" fillId="0" borderId="0" xfId="32" applyNumberFormat="1" applyFont="1" applyFill="1" applyAlignment="1">
      <alignment horizontal="left" vertical="center"/>
    </xf>
    <xf numFmtId="41" fontId="13" fillId="0" borderId="0" xfId="32" applyNumberFormat="1" applyFont="1" applyFill="1" applyAlignment="1">
      <alignment vertical="center"/>
    </xf>
    <xf numFmtId="41" fontId="13" fillId="0" borderId="0" xfId="32" applyNumberFormat="1" applyFont="1" applyFill="1" applyBorder="1" applyAlignment="1">
      <alignment horizontal="right" vertical="center"/>
    </xf>
    <xf numFmtId="41" fontId="10" fillId="0" borderId="0" xfId="0" applyNumberFormat="1" applyFont="1" applyFill="1" applyAlignment="1">
      <alignment horizontal="center" vertical="center"/>
    </xf>
    <xf numFmtId="41" fontId="0" fillId="0" borderId="0" xfId="4" applyNumberFormat="1" applyFont="1" applyFill="1" applyAlignment="1">
      <alignment horizontal="center" vertical="center"/>
    </xf>
    <xf numFmtId="43" fontId="0" fillId="0" borderId="0" xfId="1" applyFont="1" applyFill="1"/>
    <xf numFmtId="43" fontId="0" fillId="0" borderId="0" xfId="0" applyNumberFormat="1" applyFont="1" applyFill="1"/>
    <xf numFmtId="41" fontId="4" fillId="0" borderId="0" xfId="1" applyNumberFormat="1" applyFont="1" applyFill="1" applyAlignment="1">
      <alignment horizontal="center" vertical="center"/>
    </xf>
    <xf numFmtId="41" fontId="4" fillId="0" borderId="0" xfId="1" applyNumberFormat="1" applyFont="1" applyFill="1" applyBorder="1" applyAlignment="1">
      <alignment vertical="center"/>
    </xf>
    <xf numFmtId="0" fontId="9" fillId="0" borderId="0" xfId="0" applyNumberFormat="1" applyFont="1" applyFill="1" applyAlignment="1">
      <alignment vertical="center"/>
    </xf>
    <xf numFmtId="166" fontId="0" fillId="0" borderId="0" xfId="1" applyNumberFormat="1" applyFont="1" applyFill="1" applyBorder="1" applyAlignment="1">
      <alignment horizontal="right" vertical="center"/>
    </xf>
    <xf numFmtId="166" fontId="0" fillId="0" borderId="0" xfId="1" applyNumberFormat="1" applyFont="1" applyFill="1" applyAlignment="1">
      <alignment horizontal="right" vertical="center"/>
    </xf>
    <xf numFmtId="166" fontId="15" fillId="0" borderId="0" xfId="1" applyNumberFormat="1" applyFont="1" applyFill="1" applyAlignment="1">
      <alignment vertical="center"/>
    </xf>
    <xf numFmtId="166" fontId="6" fillId="0" borderId="0" xfId="1" applyNumberFormat="1" applyFont="1" applyFill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166" fontId="15" fillId="0" borderId="0" xfId="0" applyNumberFormat="1" applyFont="1" applyFill="1" applyAlignment="1">
      <alignment vertical="center"/>
    </xf>
    <xf numFmtId="166" fontId="15" fillId="0" borderId="0" xfId="1" applyNumberFormat="1" applyFont="1" applyFill="1" applyBorder="1" applyAlignment="1">
      <alignment horizontal="right" vertical="center"/>
    </xf>
    <xf numFmtId="166" fontId="15" fillId="0" borderId="0" xfId="1" applyNumberFormat="1" applyFont="1" applyFill="1" applyAlignment="1">
      <alignment horizontal="right" vertical="center"/>
    </xf>
    <xf numFmtId="41" fontId="10" fillId="0" borderId="0" xfId="0" applyNumberFormat="1" applyFont="1" applyFill="1" applyAlignment="1">
      <alignment horizontal="center" vertical="center"/>
    </xf>
    <xf numFmtId="41" fontId="5" fillId="2" borderId="2" xfId="0" applyNumberFormat="1" applyFont="1" applyFill="1" applyBorder="1" applyAlignment="1"/>
    <xf numFmtId="166" fontId="6" fillId="0" borderId="3" xfId="1" applyNumberFormat="1" applyFont="1" applyFill="1" applyBorder="1" applyAlignment="1">
      <alignment vertical="center"/>
    </xf>
    <xf numFmtId="41" fontId="10" fillId="0" borderId="0" xfId="0" applyNumberFormat="1" applyFont="1" applyFill="1" applyAlignment="1">
      <alignment horizontal="center" vertical="center"/>
    </xf>
    <xf numFmtId="166" fontId="6" fillId="0" borderId="5" xfId="1" applyNumberFormat="1" applyFont="1" applyFill="1" applyBorder="1" applyAlignment="1">
      <alignment vertical="center"/>
    </xf>
    <xf numFmtId="41" fontId="4" fillId="0" borderId="0" xfId="1" applyNumberFormat="1" applyFont="1" applyFill="1" applyBorder="1" applyAlignment="1">
      <alignment horizontal="center" vertical="center"/>
    </xf>
    <xf numFmtId="41" fontId="4" fillId="0" borderId="0" xfId="1" applyNumberFormat="1" applyFont="1" applyFill="1" applyAlignment="1">
      <alignment horizontal="right" vertical="center"/>
    </xf>
    <xf numFmtId="41" fontId="4" fillId="0" borderId="0" xfId="4" applyNumberFormat="1" applyFont="1" applyFill="1" applyAlignment="1">
      <alignment horizontal="center" vertical="center"/>
    </xf>
    <xf numFmtId="41" fontId="4" fillId="0" borderId="0" xfId="5" applyNumberFormat="1" applyFont="1" applyFill="1" applyBorder="1" applyAlignment="1">
      <alignment horizontal="right" vertical="center"/>
    </xf>
    <xf numFmtId="41" fontId="4" fillId="0" borderId="0" xfId="4" applyNumberFormat="1" applyFont="1" applyFill="1" applyBorder="1" applyAlignment="1">
      <alignment horizontal="right" vertical="center"/>
    </xf>
    <xf numFmtId="41" fontId="10" fillId="0" borderId="0" xfId="0" applyNumberFormat="1" applyFont="1" applyFill="1" applyAlignment="1">
      <alignment horizontal="center" vertical="center"/>
    </xf>
    <xf numFmtId="165" fontId="14" fillId="0" borderId="0" xfId="0" applyNumberFormat="1" applyFont="1" applyFill="1" applyAlignment="1">
      <alignment horizontal="center"/>
    </xf>
    <xf numFmtId="41" fontId="5" fillId="0" borderId="0" xfId="0" applyNumberFormat="1" applyFont="1" applyFill="1" applyAlignment="1">
      <alignment horizontal="right"/>
    </xf>
    <xf numFmtId="41" fontId="5" fillId="0" borderId="0" xfId="0" applyNumberFormat="1" applyFont="1" applyFill="1" applyAlignment="1">
      <alignment horizontal="left"/>
    </xf>
    <xf numFmtId="41" fontId="0" fillId="0" borderId="0" xfId="0" applyNumberFormat="1" applyFont="1" applyFill="1" applyBorder="1" applyAlignment="1">
      <alignment horizontal="right"/>
    </xf>
    <xf numFmtId="41" fontId="0" fillId="0" borderId="0" xfId="0" applyNumberFormat="1" applyFont="1" applyFill="1" applyAlignment="1">
      <alignment horizontal="center"/>
    </xf>
    <xf numFmtId="165" fontId="0" fillId="0" borderId="0" xfId="0" applyNumberFormat="1" applyFont="1" applyFill="1" applyAlignment="1"/>
    <xf numFmtId="165" fontId="0" fillId="0" borderId="0" xfId="0" applyNumberFormat="1" applyFont="1" applyFill="1" applyBorder="1" applyAlignment="1"/>
    <xf numFmtId="165" fontId="7" fillId="0" borderId="0" xfId="0" applyNumberFormat="1" applyFont="1" applyFill="1" applyAlignment="1"/>
    <xf numFmtId="165" fontId="8" fillId="0" borderId="0" xfId="0" applyNumberFormat="1" applyFont="1" applyFill="1" applyAlignment="1">
      <alignment horizontal="center"/>
    </xf>
    <xf numFmtId="165" fontId="0" fillId="0" borderId="0" xfId="0" applyNumberFormat="1" applyFont="1" applyFill="1" applyAlignment="1">
      <alignment horizontal="left"/>
    </xf>
    <xf numFmtId="165" fontId="5" fillId="0" borderId="0" xfId="0" applyNumberFormat="1" applyFont="1" applyFill="1" applyAlignment="1">
      <alignment horizontal="left"/>
    </xf>
    <xf numFmtId="165" fontId="8" fillId="0" borderId="0" xfId="0" applyNumberFormat="1" applyFont="1" applyFill="1" applyBorder="1" applyAlignment="1">
      <alignment horizontal="center"/>
    </xf>
    <xf numFmtId="49" fontId="0" fillId="0" borderId="0" xfId="0" quotePrefix="1" applyNumberFormat="1" applyFill="1" applyAlignment="1">
      <alignment horizontal="center"/>
    </xf>
    <xf numFmtId="41" fontId="4" fillId="0" borderId="0" xfId="0" applyNumberFormat="1" applyFont="1" applyFill="1" applyAlignment="1"/>
    <xf numFmtId="0" fontId="4" fillId="0" borderId="0" xfId="0" applyFont="1" applyFill="1" applyAlignment="1"/>
    <xf numFmtId="41" fontId="4" fillId="0" borderId="0" xfId="5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41" fontId="5" fillId="0" borderId="2" xfId="5" applyNumberFormat="1" applyFont="1" applyFill="1" applyBorder="1" applyAlignment="1">
      <alignment horizontal="right"/>
    </xf>
    <xf numFmtId="41" fontId="5" fillId="0" borderId="0" xfId="5" applyNumberFormat="1" applyFont="1" applyFill="1" applyAlignment="1">
      <alignment horizontal="right"/>
    </xf>
    <xf numFmtId="41" fontId="5" fillId="0" borderId="0" xfId="5" applyNumberFormat="1" applyFont="1" applyFill="1" applyBorder="1" applyAlignment="1">
      <alignment horizontal="right"/>
    </xf>
    <xf numFmtId="0" fontId="9" fillId="0" borderId="0" xfId="0" applyFont="1" applyFill="1" applyAlignment="1">
      <alignment horizontal="left"/>
    </xf>
    <xf numFmtId="170" fontId="4" fillId="0" borderId="0" xfId="33" applyNumberFormat="1" applyFont="1" applyFill="1" applyBorder="1" applyAlignment="1">
      <alignment horizontal="right"/>
    </xf>
    <xf numFmtId="41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wrapText="1"/>
    </xf>
    <xf numFmtId="165" fontId="9" fillId="0" borderId="0" xfId="0" applyNumberFormat="1" applyFont="1" applyFill="1" applyAlignment="1">
      <alignment horizontal="center"/>
    </xf>
    <xf numFmtId="166" fontId="5" fillId="0" borderId="0" xfId="1" applyNumberFormat="1" applyFont="1" applyFill="1" applyAlignment="1"/>
    <xf numFmtId="165" fontId="5" fillId="0" borderId="0" xfId="0" applyNumberFormat="1" applyFont="1" applyFill="1" applyAlignment="1"/>
    <xf numFmtId="49" fontId="8" fillId="0" borderId="0" xfId="0" applyNumberFormat="1" applyFont="1" applyFill="1" applyAlignment="1">
      <alignment horizontal="center"/>
    </xf>
    <xf numFmtId="41" fontId="4" fillId="0" borderId="5" xfId="5" applyNumberFormat="1" applyFont="1" applyFill="1" applyBorder="1" applyAlignment="1">
      <alignment horizontal="right"/>
    </xf>
    <xf numFmtId="41" fontId="4" fillId="0" borderId="0" xfId="5" applyNumberFormat="1" applyFont="1" applyFill="1" applyBorder="1" applyAlignment="1">
      <alignment horizontal="right"/>
    </xf>
    <xf numFmtId="41" fontId="5" fillId="0" borderId="3" xfId="5" applyNumberFormat="1" applyFont="1" applyFill="1" applyBorder="1" applyAlignment="1">
      <alignment horizontal="right"/>
    </xf>
    <xf numFmtId="9" fontId="5" fillId="0" borderId="0" xfId="33" applyFont="1" applyFill="1" applyBorder="1" applyAlignment="1">
      <alignment horizontal="right"/>
    </xf>
    <xf numFmtId="37" fontId="5" fillId="0" borderId="0" xfId="0" applyNumberFormat="1" applyFont="1" applyFill="1" applyBorder="1" applyAlignment="1"/>
    <xf numFmtId="0" fontId="5" fillId="0" borderId="0" xfId="0" applyFont="1" applyFill="1" applyBorder="1" applyAlignment="1"/>
    <xf numFmtId="166" fontId="0" fillId="0" borderId="0" xfId="1" applyNumberFormat="1" applyFont="1" applyFill="1" applyBorder="1" applyAlignment="1"/>
    <xf numFmtId="166" fontId="4" fillId="0" borderId="0" xfId="1" applyNumberFormat="1" applyFont="1" applyFill="1" applyBorder="1" applyAlignment="1"/>
    <xf numFmtId="41" fontId="5" fillId="0" borderId="1" xfId="1" applyNumberFormat="1" applyFont="1" applyFill="1" applyBorder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166" fontId="5" fillId="0" borderId="1" xfId="1" applyNumberFormat="1" applyFont="1" applyFill="1" applyBorder="1" applyAlignment="1">
      <alignment horizontal="right"/>
    </xf>
    <xf numFmtId="43" fontId="4" fillId="0" borderId="3" xfId="5" applyNumberFormat="1" applyFont="1" applyFill="1" applyBorder="1" applyAlignment="1">
      <alignment horizontal="right"/>
    </xf>
    <xf numFmtId="43" fontId="4" fillId="0" borderId="0" xfId="5" applyNumberFormat="1" applyFont="1" applyFill="1" applyBorder="1" applyAlignment="1">
      <alignment horizontal="right"/>
    </xf>
    <xf numFmtId="43" fontId="4" fillId="0" borderId="0" xfId="0" applyNumberFormat="1" applyFont="1" applyFill="1" applyBorder="1" applyAlignment="1">
      <alignment horizontal="right"/>
    </xf>
    <xf numFmtId="41" fontId="5" fillId="0" borderId="5" xfId="1" applyNumberFormat="1" applyFont="1" applyFill="1" applyBorder="1" applyAlignment="1">
      <alignment horizontal="right" vertical="center"/>
    </xf>
    <xf numFmtId="41" fontId="4" fillId="0" borderId="5" xfId="1" applyNumberFormat="1" applyFont="1" applyFill="1" applyBorder="1" applyAlignment="1">
      <alignment horizontal="right" vertical="center"/>
    </xf>
    <xf numFmtId="41" fontId="0" fillId="0" borderId="5" xfId="1" applyNumberFormat="1" applyFont="1" applyFill="1" applyBorder="1" applyAlignment="1">
      <alignment horizontal="center" vertical="center"/>
    </xf>
    <xf numFmtId="41" fontId="0" fillId="0" borderId="5" xfId="1" applyNumberFormat="1" applyFont="1" applyFill="1" applyBorder="1" applyAlignment="1">
      <alignment horizontal="right" vertical="center"/>
    </xf>
    <xf numFmtId="41" fontId="5" fillId="0" borderId="5" xfId="1" applyNumberFormat="1" applyFont="1" applyFill="1" applyBorder="1" applyAlignment="1">
      <alignment horizontal="center" vertical="center"/>
    </xf>
    <xf numFmtId="166" fontId="6" fillId="0" borderId="2" xfId="1" applyNumberFormat="1" applyFont="1" applyFill="1" applyBorder="1" applyAlignment="1"/>
    <xf numFmtId="166" fontId="6" fillId="0" borderId="0" xfId="1" applyNumberFormat="1" applyFont="1" applyFill="1" applyBorder="1" applyAlignment="1"/>
    <xf numFmtId="166" fontId="6" fillId="0" borderId="4" xfId="1" applyNumberFormat="1" applyFont="1" applyFill="1" applyBorder="1" applyAlignment="1"/>
    <xf numFmtId="166" fontId="6" fillId="0" borderId="0" xfId="1" applyNumberFormat="1" applyFont="1" applyFill="1" applyBorder="1" applyAlignment="1">
      <alignment horizontal="right" vertical="center"/>
    </xf>
    <xf numFmtId="166" fontId="6" fillId="0" borderId="1" xfId="1" applyNumberFormat="1" applyFont="1" applyFill="1" applyBorder="1" applyAlignment="1">
      <alignment horizontal="right" vertical="center"/>
    </xf>
    <xf numFmtId="166" fontId="6" fillId="0" borderId="0" xfId="1" applyNumberFormat="1" applyFont="1" applyFill="1" applyBorder="1" applyAlignment="1">
      <alignment horizontal="right"/>
    </xf>
    <xf numFmtId="166" fontId="6" fillId="0" borderId="5" xfId="1" applyNumberFormat="1" applyFont="1" applyFill="1" applyBorder="1" applyAlignment="1"/>
    <xf numFmtId="43" fontId="15" fillId="0" borderId="3" xfId="5" applyNumberFormat="1" applyFont="1" applyFill="1" applyBorder="1" applyAlignment="1">
      <alignment horizontal="right"/>
    </xf>
    <xf numFmtId="43" fontId="15" fillId="0" borderId="0" xfId="5" applyNumberFormat="1" applyFont="1" applyFill="1" applyBorder="1" applyAlignment="1">
      <alignment horizontal="right"/>
    </xf>
    <xf numFmtId="43" fontId="15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41" fontId="5" fillId="0" borderId="5" xfId="5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0" fontId="16" fillId="0" borderId="0" xfId="0" applyFont="1" applyFill="1" applyAlignment="1">
      <alignment wrapText="1"/>
    </xf>
    <xf numFmtId="49" fontId="15" fillId="0" borderId="0" xfId="0" applyNumberFormat="1" applyFont="1" applyFill="1" applyAlignment="1">
      <alignment wrapText="1"/>
    </xf>
    <xf numFmtId="49" fontId="5" fillId="0" borderId="0" xfId="0" applyNumberFormat="1" applyFont="1" applyFill="1" applyAlignment="1">
      <alignment wrapText="1"/>
    </xf>
    <xf numFmtId="0" fontId="5" fillId="0" borderId="0" xfId="0" applyFont="1" applyFill="1" applyAlignment="1">
      <alignment vertical="center"/>
    </xf>
    <xf numFmtId="41" fontId="0" fillId="0" borderId="5" xfId="5" applyNumberFormat="1" applyFont="1" applyFill="1" applyBorder="1" applyAlignment="1">
      <alignment horizontal="right"/>
    </xf>
    <xf numFmtId="166" fontId="0" fillId="0" borderId="5" xfId="1" applyNumberFormat="1" applyFont="1" applyFill="1" applyBorder="1" applyAlignment="1"/>
    <xf numFmtId="41" fontId="5" fillId="0" borderId="2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6" fillId="0" borderId="0" xfId="0" applyFont="1"/>
    <xf numFmtId="165" fontId="16" fillId="0" borderId="0" xfId="0" applyNumberFormat="1" applyFont="1" applyFill="1" applyBorder="1" applyAlignment="1">
      <alignment horizontal="left" vertical="center"/>
    </xf>
    <xf numFmtId="166" fontId="5" fillId="0" borderId="5" xfId="1" applyNumberFormat="1" applyFont="1" applyFill="1" applyBorder="1" applyAlignment="1"/>
    <xf numFmtId="166" fontId="5" fillId="0" borderId="0" xfId="1" applyNumberFormat="1" applyFont="1" applyFill="1" applyBorder="1" applyAlignment="1"/>
    <xf numFmtId="41" fontId="5" fillId="0" borderId="0" xfId="1" applyNumberFormat="1" applyFont="1" applyFill="1" applyBorder="1" applyAlignment="1"/>
    <xf numFmtId="43" fontId="4" fillId="0" borderId="0" xfId="1" applyFont="1" applyFill="1" applyAlignment="1"/>
    <xf numFmtId="43" fontId="0" fillId="0" borderId="0" xfId="1" applyFont="1" applyFill="1" applyAlignment="1"/>
    <xf numFmtId="43" fontId="5" fillId="0" borderId="0" xfId="1" applyFont="1" applyFill="1" applyAlignment="1"/>
    <xf numFmtId="43" fontId="0" fillId="0" borderId="0" xfId="1" applyFont="1" applyFill="1" applyAlignment="1">
      <alignment horizontal="right"/>
    </xf>
    <xf numFmtId="43" fontId="5" fillId="0" borderId="0" xfId="1" applyFont="1" applyFill="1" applyAlignment="1">
      <alignment horizontal="right"/>
    </xf>
    <xf numFmtId="43" fontId="4" fillId="0" borderId="0" xfId="0" applyNumberFormat="1" applyFont="1" applyFill="1" applyAlignment="1"/>
    <xf numFmtId="0" fontId="8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vertical="center"/>
    </xf>
    <xf numFmtId="0" fontId="18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165" fontId="9" fillId="0" borderId="0" xfId="0" applyNumberFormat="1" applyFont="1" applyFill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Alignment="1">
      <alignment vertical="center"/>
    </xf>
    <xf numFmtId="0" fontId="8" fillId="0" borderId="0" xfId="0" applyNumberFormat="1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6" fillId="0" borderId="0" xfId="0" applyFont="1" applyFill="1" applyBorder="1" applyAlignment="1"/>
    <xf numFmtId="41" fontId="10" fillId="0" borderId="0" xfId="0" applyNumberFormat="1" applyFont="1" applyFill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 vertical="center"/>
    </xf>
    <xf numFmtId="41" fontId="5" fillId="0" borderId="0" xfId="1" applyNumberFormat="1" applyFont="1" applyFill="1" applyBorder="1" applyAlignment="1">
      <alignment horizontal="center" vertical="center"/>
    </xf>
    <xf numFmtId="41" fontId="6" fillId="0" borderId="0" xfId="0" applyNumberFormat="1" applyFont="1" applyFill="1" applyBorder="1" applyAlignment="1">
      <alignment horizontal="center" vertical="center"/>
    </xf>
    <xf numFmtId="41" fontId="0" fillId="0" borderId="0" xfId="0" applyNumberFormat="1" applyFont="1" applyFill="1" applyBorder="1" applyAlignment="1">
      <alignment horizontal="center"/>
    </xf>
    <xf numFmtId="41" fontId="5" fillId="0" borderId="0" xfId="0" applyNumberFormat="1" applyFont="1" applyFill="1" applyBorder="1" applyAlignment="1">
      <alignment horizontal="center"/>
    </xf>
    <xf numFmtId="41" fontId="8" fillId="0" borderId="0" xfId="0" applyNumberFormat="1" applyFont="1" applyFill="1" applyBorder="1" applyAlignment="1">
      <alignment horizontal="center" vertical="center"/>
    </xf>
    <xf numFmtId="41" fontId="0" fillId="0" borderId="5" xfId="0" applyNumberFormat="1" applyFont="1" applyFill="1" applyBorder="1" applyAlignment="1">
      <alignment horizontal="center"/>
    </xf>
    <xf numFmtId="41" fontId="10" fillId="0" borderId="0" xfId="0" applyNumberFormat="1" applyFont="1" applyFill="1" applyAlignment="1">
      <alignment horizontal="center" vertical="center"/>
    </xf>
    <xf numFmtId="41" fontId="4" fillId="0" borderId="0" xfId="2" applyNumberFormat="1" applyFont="1" applyFill="1" applyAlignment="1"/>
    <xf numFmtId="41" fontId="10" fillId="0" borderId="0" xfId="0" applyNumberFormat="1" applyFont="1" applyFill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Alignment="1">
      <alignment horizontal="center" vertical="center"/>
    </xf>
    <xf numFmtId="41" fontId="5" fillId="0" borderId="0" xfId="1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 wrapText="1"/>
    </xf>
    <xf numFmtId="41" fontId="14" fillId="0" borderId="0" xfId="0" applyNumberFormat="1" applyFont="1" applyFill="1" applyAlignment="1">
      <alignment horizontal="center" vertical="center"/>
    </xf>
    <xf numFmtId="41" fontId="6" fillId="0" borderId="0" xfId="0" applyNumberFormat="1" applyFont="1" applyFill="1" applyBorder="1" applyAlignment="1">
      <alignment horizontal="center" vertical="center"/>
    </xf>
    <xf numFmtId="41" fontId="6" fillId="0" borderId="0" xfId="1" applyNumberFormat="1" applyFont="1" applyFill="1" applyBorder="1" applyAlignment="1">
      <alignment horizontal="center" vertical="center"/>
    </xf>
    <xf numFmtId="41" fontId="0" fillId="0" borderId="0" xfId="0" quotePrefix="1" applyNumberFormat="1" applyFill="1" applyBorder="1" applyAlignment="1">
      <alignment horizontal="center"/>
    </xf>
    <xf numFmtId="41" fontId="0" fillId="0" borderId="0" xfId="0" applyNumberFormat="1" applyFont="1" applyFill="1" applyBorder="1" applyAlignment="1">
      <alignment horizontal="center"/>
    </xf>
    <xf numFmtId="41" fontId="8" fillId="0" borderId="0" xfId="0" applyNumberFormat="1" applyFont="1" applyFill="1" applyAlignment="1">
      <alignment horizontal="center"/>
    </xf>
    <xf numFmtId="41" fontId="5" fillId="0" borderId="0" xfId="0" applyNumberFormat="1" applyFont="1" applyFill="1" applyBorder="1" applyAlignment="1">
      <alignment horizontal="center"/>
    </xf>
    <xf numFmtId="41" fontId="5" fillId="0" borderId="0" xfId="1" applyNumberFormat="1" applyFont="1" applyFill="1" applyBorder="1" applyAlignment="1">
      <alignment horizontal="center"/>
    </xf>
    <xf numFmtId="41" fontId="0" fillId="0" borderId="5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1" fontId="0" fillId="0" borderId="5" xfId="0" applyNumberFormat="1" applyFont="1" applyFill="1" applyBorder="1" applyAlignment="1">
      <alignment horizontal="center"/>
    </xf>
    <xf numFmtId="41" fontId="10" fillId="0" borderId="0" xfId="0" applyNumberFormat="1" applyFont="1" applyFill="1" applyAlignment="1">
      <alignment horizontal="center" vertical="center"/>
    </xf>
    <xf numFmtId="41" fontId="7" fillId="0" borderId="0" xfId="0" applyNumberFormat="1" applyFont="1" applyFill="1" applyBorder="1" applyAlignment="1">
      <alignment horizontal="center" vertical="center"/>
    </xf>
    <xf numFmtId="41" fontId="7" fillId="0" borderId="0" xfId="1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 wrapText="1"/>
    </xf>
  </cellXfs>
  <cellStyles count="37">
    <cellStyle name="Comma" xfId="1" builtinId="3"/>
    <cellStyle name="Comma [0]" xfId="2" builtinId="6"/>
    <cellStyle name="Comma 2" xfId="3" xr:uid="{00000000-0005-0000-0000-000002000000}"/>
    <cellStyle name="Comma 2 2 3" xfId="36" xr:uid="{00000000-0005-0000-0000-000003000000}"/>
    <cellStyle name="Comma 3" xfId="4" xr:uid="{00000000-0005-0000-0000-000004000000}"/>
    <cellStyle name="Comma 3 2 3" xfId="34" xr:uid="{00000000-0005-0000-0000-000005000000}"/>
    <cellStyle name="Comma 3 5" xfId="35" xr:uid="{00000000-0005-0000-0000-000006000000}"/>
    <cellStyle name="Comma 4" xfId="5" xr:uid="{00000000-0005-0000-0000-000007000000}"/>
    <cellStyle name="Normal" xfId="0" builtinId="0"/>
    <cellStyle name="Normal - Style1" xfId="6" xr:uid="{00000000-0005-0000-0000-000009000000}"/>
    <cellStyle name="Normal 10" xfId="7" xr:uid="{00000000-0005-0000-0000-00000A000000}"/>
    <cellStyle name="Normal 11" xfId="8" xr:uid="{00000000-0005-0000-0000-00000B000000}"/>
    <cellStyle name="Normal 12" xfId="9" xr:uid="{00000000-0005-0000-0000-00000C000000}"/>
    <cellStyle name="Normal 13" xfId="10" xr:uid="{00000000-0005-0000-0000-00000D000000}"/>
    <cellStyle name="Normal 14" xfId="11" xr:uid="{00000000-0005-0000-0000-00000E000000}"/>
    <cellStyle name="Normal 15" xfId="12" xr:uid="{00000000-0005-0000-0000-00000F000000}"/>
    <cellStyle name="Normal 16" xfId="13" xr:uid="{00000000-0005-0000-0000-000010000000}"/>
    <cellStyle name="Normal 17" xfId="14" xr:uid="{00000000-0005-0000-0000-000011000000}"/>
    <cellStyle name="Normal 18" xfId="15" xr:uid="{00000000-0005-0000-0000-000012000000}"/>
    <cellStyle name="Normal 19" xfId="16" xr:uid="{00000000-0005-0000-0000-000013000000}"/>
    <cellStyle name="Normal 2" xfId="17" xr:uid="{00000000-0005-0000-0000-000014000000}"/>
    <cellStyle name="Normal 2 2" xfId="18" xr:uid="{00000000-0005-0000-0000-000015000000}"/>
    <cellStyle name="Normal 20" xfId="19" xr:uid="{00000000-0005-0000-0000-000016000000}"/>
    <cellStyle name="Normal 21" xfId="20" xr:uid="{00000000-0005-0000-0000-000017000000}"/>
    <cellStyle name="Normal 22" xfId="21" xr:uid="{00000000-0005-0000-0000-000018000000}"/>
    <cellStyle name="Normal 23" xfId="22" xr:uid="{00000000-0005-0000-0000-000019000000}"/>
    <cellStyle name="Normal 24" xfId="23" xr:uid="{00000000-0005-0000-0000-00001A000000}"/>
    <cellStyle name="Normal 25" xfId="24" xr:uid="{00000000-0005-0000-0000-00001B000000}"/>
    <cellStyle name="Normal 3" xfId="25" xr:uid="{00000000-0005-0000-0000-00001C000000}"/>
    <cellStyle name="Normal 4" xfId="26" xr:uid="{00000000-0005-0000-0000-00001D000000}"/>
    <cellStyle name="Normal 5" xfId="27" xr:uid="{00000000-0005-0000-0000-00001E000000}"/>
    <cellStyle name="Normal 6" xfId="28" xr:uid="{00000000-0005-0000-0000-00001F000000}"/>
    <cellStyle name="Normal 7" xfId="29" xr:uid="{00000000-0005-0000-0000-000020000000}"/>
    <cellStyle name="Normal 8" xfId="30" xr:uid="{00000000-0005-0000-0000-000021000000}"/>
    <cellStyle name="Normal 9" xfId="31" xr:uid="{00000000-0005-0000-0000-000022000000}"/>
    <cellStyle name="Normal_Sheet1" xfId="32" xr:uid="{00000000-0005-0000-0000-000023000000}"/>
    <cellStyle name="Percent 2" xfId="33" xr:uid="{00000000-0005-0000-0000-00002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1"/>
  <sheetViews>
    <sheetView view="pageBreakPreview" topLeftCell="A100" zoomScale="85" zoomScaleNormal="100" zoomScaleSheetLayoutView="85" workbookViewId="0">
      <selection activeCell="Q76" sqref="Q76"/>
    </sheetView>
  </sheetViews>
  <sheetFormatPr defaultColWidth="9.140625" defaultRowHeight="15" x14ac:dyDescent="0.25"/>
  <cols>
    <col min="1" max="1" width="42.28515625" style="22" customWidth="1"/>
    <col min="2" max="2" width="5.85546875" style="20" customWidth="1"/>
    <col min="3" max="3" width="1.140625" style="22" customWidth="1"/>
    <col min="4" max="4" width="15.140625" style="14" customWidth="1"/>
    <col min="5" max="5" width="1.140625" style="26" customWidth="1"/>
    <col min="6" max="6" width="14.140625" style="14" customWidth="1"/>
    <col min="7" max="7" width="1.140625" style="14" customWidth="1"/>
    <col min="8" max="8" width="12.28515625" style="26" customWidth="1"/>
    <col min="9" max="9" width="1.140625" style="26" customWidth="1"/>
    <col min="10" max="10" width="14.28515625" style="26" customWidth="1"/>
    <col min="11" max="16384" width="9.140625" style="23"/>
  </cols>
  <sheetData>
    <row r="1" spans="1:10" s="66" customFormat="1" ht="18.75" customHeight="1" x14ac:dyDescent="0.25">
      <c r="A1" s="267" t="s">
        <v>234</v>
      </c>
      <c r="B1" s="71"/>
      <c r="C1" s="72"/>
      <c r="D1" s="73"/>
      <c r="E1" s="62"/>
      <c r="F1" s="73"/>
      <c r="G1" s="73"/>
      <c r="H1" s="62"/>
      <c r="I1" s="62"/>
      <c r="J1" s="62"/>
    </row>
    <row r="2" spans="1:10" s="66" customFormat="1" ht="18.75" customHeight="1" x14ac:dyDescent="0.35">
      <c r="A2" s="268" t="s">
        <v>207</v>
      </c>
      <c r="B2" s="71"/>
      <c r="C2" s="72"/>
      <c r="D2" s="73"/>
      <c r="E2" s="62"/>
      <c r="F2" s="73"/>
      <c r="G2" s="73"/>
      <c r="H2" s="62"/>
      <c r="I2" s="62"/>
      <c r="J2" s="62"/>
    </row>
    <row r="3" spans="1:10" s="28" customFormat="1" ht="18.75" customHeight="1" x14ac:dyDescent="0.25">
      <c r="A3" s="10" t="s">
        <v>50</v>
      </c>
      <c r="B3" s="9"/>
      <c r="C3" s="74"/>
      <c r="D3" s="75"/>
      <c r="E3" s="58"/>
      <c r="F3" s="75"/>
      <c r="G3" s="75"/>
      <c r="H3" s="58"/>
      <c r="I3" s="58"/>
      <c r="J3" s="58"/>
    </row>
    <row r="4" spans="1:10" ht="18.75" customHeight="1" x14ac:dyDescent="0.25"/>
    <row r="5" spans="1:10" ht="18.75" customHeight="1" x14ac:dyDescent="0.25">
      <c r="D5" s="303" t="s">
        <v>2</v>
      </c>
      <c r="E5" s="303"/>
      <c r="F5" s="303"/>
      <c r="G5" s="303"/>
      <c r="H5" s="305" t="s">
        <v>15</v>
      </c>
      <c r="I5" s="305"/>
      <c r="J5" s="305"/>
    </row>
    <row r="6" spans="1:10" ht="18.75" customHeight="1" x14ac:dyDescent="0.25">
      <c r="C6" s="1"/>
      <c r="D6" s="303" t="s">
        <v>16</v>
      </c>
      <c r="E6" s="303"/>
      <c r="F6" s="303"/>
      <c r="G6" s="303"/>
      <c r="H6" s="303" t="s">
        <v>16</v>
      </c>
      <c r="I6" s="303"/>
      <c r="J6" s="303"/>
    </row>
    <row r="7" spans="1:10" ht="18.75" customHeight="1" x14ac:dyDescent="0.25">
      <c r="C7" s="1"/>
      <c r="D7" s="11" t="s">
        <v>237</v>
      </c>
      <c r="E7" s="11"/>
      <c r="F7" s="11" t="s">
        <v>1</v>
      </c>
      <c r="G7" s="11"/>
      <c r="H7" s="11" t="s">
        <v>237</v>
      </c>
      <c r="I7" s="11"/>
      <c r="J7" s="11" t="s">
        <v>1</v>
      </c>
    </row>
    <row r="8" spans="1:10" ht="18.75" customHeight="1" x14ac:dyDescent="0.25">
      <c r="A8" s="1" t="s">
        <v>17</v>
      </c>
      <c r="B8" s="3" t="s">
        <v>25</v>
      </c>
      <c r="C8" s="1"/>
      <c r="D8" s="94" t="s">
        <v>154</v>
      </c>
      <c r="E8" s="93"/>
      <c r="F8" s="94" t="s">
        <v>123</v>
      </c>
      <c r="G8" s="92"/>
      <c r="H8" s="94" t="s">
        <v>154</v>
      </c>
      <c r="I8" s="93"/>
      <c r="J8" s="94" t="s">
        <v>123</v>
      </c>
    </row>
    <row r="9" spans="1:10" ht="18.75" customHeight="1" x14ac:dyDescent="0.25">
      <c r="A9" s="1"/>
      <c r="B9" s="3"/>
      <c r="C9" s="1"/>
      <c r="D9" s="94" t="s">
        <v>104</v>
      </c>
      <c r="E9" s="93"/>
      <c r="F9" s="94"/>
      <c r="G9" s="92"/>
      <c r="H9" s="94" t="s">
        <v>104</v>
      </c>
      <c r="I9" s="93"/>
      <c r="J9" s="94"/>
    </row>
    <row r="10" spans="1:10" ht="18.75" customHeight="1" x14ac:dyDescent="0.25">
      <c r="A10" s="1"/>
      <c r="B10" s="3"/>
      <c r="C10" s="1"/>
      <c r="D10" s="304" t="s">
        <v>89</v>
      </c>
      <c r="E10" s="304"/>
      <c r="F10" s="304"/>
      <c r="G10" s="304"/>
      <c r="H10" s="304"/>
      <c r="I10" s="304"/>
      <c r="J10" s="304"/>
    </row>
    <row r="11" spans="1:10" s="32" customFormat="1" ht="18.75" customHeight="1" x14ac:dyDescent="0.25">
      <c r="A11" s="56" t="s">
        <v>18</v>
      </c>
      <c r="B11" s="30"/>
      <c r="C11" s="30"/>
      <c r="D11" s="31"/>
      <c r="E11" s="31"/>
      <c r="F11" s="31"/>
      <c r="G11" s="31"/>
      <c r="H11" s="31"/>
      <c r="I11" s="31"/>
      <c r="J11" s="31"/>
    </row>
    <row r="12" spans="1:10" s="32" customFormat="1" ht="18.75" customHeight="1" x14ac:dyDescent="0.25">
      <c r="A12" s="36" t="s">
        <v>51</v>
      </c>
      <c r="B12" s="30"/>
      <c r="C12" s="30"/>
      <c r="D12" s="31">
        <v>79211</v>
      </c>
      <c r="E12" s="31"/>
      <c r="F12" s="31">
        <v>157595</v>
      </c>
      <c r="G12" s="31"/>
      <c r="H12" s="31">
        <v>14034</v>
      </c>
      <c r="I12" s="31"/>
      <c r="J12" s="31">
        <v>43079</v>
      </c>
    </row>
    <row r="13" spans="1:10" s="32" customFormat="1" ht="18.75" customHeight="1" x14ac:dyDescent="0.25">
      <c r="A13" s="36" t="s">
        <v>77</v>
      </c>
      <c r="B13" s="30" t="s">
        <v>125</v>
      </c>
      <c r="C13" s="30"/>
      <c r="D13" s="31">
        <v>1096076</v>
      </c>
      <c r="E13" s="31"/>
      <c r="F13" s="31">
        <v>987071</v>
      </c>
      <c r="G13" s="31"/>
      <c r="H13" s="97">
        <v>822017</v>
      </c>
      <c r="I13" s="31"/>
      <c r="J13" s="97">
        <v>849776</v>
      </c>
    </row>
    <row r="14" spans="1:10" s="32" customFormat="1" ht="18.75" customHeight="1" x14ac:dyDescent="0.25">
      <c r="A14" s="36" t="s">
        <v>135</v>
      </c>
      <c r="B14" s="30">
        <v>3</v>
      </c>
      <c r="C14" s="30"/>
      <c r="D14" s="31">
        <v>126258</v>
      </c>
      <c r="E14" s="31"/>
      <c r="F14" s="31">
        <v>127680</v>
      </c>
      <c r="G14" s="31"/>
      <c r="H14" s="31">
        <v>67899</v>
      </c>
      <c r="I14" s="31"/>
      <c r="J14" s="31">
        <v>71951</v>
      </c>
    </row>
    <row r="15" spans="1:10" s="32" customFormat="1" ht="18.75" customHeight="1" x14ac:dyDescent="0.25">
      <c r="A15" s="36" t="s">
        <v>43</v>
      </c>
      <c r="B15" s="30">
        <v>3</v>
      </c>
      <c r="C15" s="30"/>
      <c r="D15" s="33">
        <v>0</v>
      </c>
      <c r="E15" s="33"/>
      <c r="F15" s="33">
        <v>0</v>
      </c>
      <c r="G15" s="33"/>
      <c r="H15" s="31">
        <v>992933</v>
      </c>
      <c r="I15" s="31"/>
      <c r="J15" s="31">
        <v>1030933</v>
      </c>
    </row>
    <row r="16" spans="1:10" s="32" customFormat="1" ht="18.75" customHeight="1" x14ac:dyDescent="0.25">
      <c r="A16" s="36" t="s">
        <v>35</v>
      </c>
      <c r="B16" s="30">
        <v>5</v>
      </c>
      <c r="C16" s="30"/>
      <c r="D16" s="31">
        <v>1139619</v>
      </c>
      <c r="E16" s="31"/>
      <c r="F16" s="31">
        <v>1250962</v>
      </c>
      <c r="G16" s="31"/>
      <c r="H16" s="31">
        <v>628133</v>
      </c>
      <c r="I16" s="31"/>
      <c r="J16" s="31">
        <v>798402</v>
      </c>
    </row>
    <row r="17" spans="1:10" s="32" customFormat="1" ht="18.75" customHeight="1" x14ac:dyDescent="0.25">
      <c r="A17" s="36" t="s">
        <v>0</v>
      </c>
      <c r="B17" s="30"/>
      <c r="C17" s="30"/>
      <c r="D17" s="31">
        <v>55660</v>
      </c>
      <c r="E17" s="31"/>
      <c r="F17" s="31">
        <v>64948</v>
      </c>
      <c r="G17" s="31"/>
      <c r="H17" s="31">
        <v>43862</v>
      </c>
      <c r="I17" s="31"/>
      <c r="J17" s="31">
        <v>54065</v>
      </c>
    </row>
    <row r="18" spans="1:10" s="32" customFormat="1" ht="18.75" customHeight="1" x14ac:dyDescent="0.25">
      <c r="A18" s="102" t="s">
        <v>52</v>
      </c>
      <c r="B18" s="30"/>
      <c r="C18" s="30"/>
      <c r="D18" s="34">
        <f>SUM(D12:D17)</f>
        <v>2496824</v>
      </c>
      <c r="E18" s="35"/>
      <c r="F18" s="34">
        <f>SUM(F12:F17)</f>
        <v>2588256</v>
      </c>
      <c r="G18" s="37"/>
      <c r="H18" s="34">
        <f>SUM(H12:H17)</f>
        <v>2568878</v>
      </c>
      <c r="I18" s="35"/>
      <c r="J18" s="34">
        <f>SUM(J12:J17)</f>
        <v>2848206</v>
      </c>
    </row>
    <row r="19" spans="1:10" ht="18.75" customHeight="1" x14ac:dyDescent="0.25">
      <c r="D19" s="25"/>
      <c r="E19" s="25"/>
      <c r="F19" s="25"/>
      <c r="G19" s="25"/>
      <c r="H19" s="25"/>
      <c r="I19" s="25"/>
      <c r="J19" s="25"/>
    </row>
    <row r="20" spans="1:10" s="32" customFormat="1" ht="18.95" customHeight="1" x14ac:dyDescent="0.25">
      <c r="A20" s="56" t="s">
        <v>20</v>
      </c>
      <c r="B20" s="30"/>
      <c r="C20" s="30"/>
      <c r="D20" s="96"/>
      <c r="E20" s="31"/>
      <c r="F20" s="96"/>
      <c r="G20" s="31"/>
      <c r="H20" s="31"/>
      <c r="I20" s="31"/>
      <c r="J20" s="31"/>
    </row>
    <row r="21" spans="1:10" s="32" customFormat="1" ht="18.95" customHeight="1" x14ac:dyDescent="0.25">
      <c r="A21" s="36" t="s">
        <v>114</v>
      </c>
      <c r="B21" s="30"/>
      <c r="C21" s="30"/>
      <c r="D21" s="96">
        <v>16686</v>
      </c>
      <c r="E21" s="31"/>
      <c r="F21" s="96">
        <v>16621</v>
      </c>
      <c r="G21" s="31"/>
      <c r="H21" s="31">
        <v>6597</v>
      </c>
      <c r="I21" s="31"/>
      <c r="J21" s="31">
        <v>6532</v>
      </c>
    </row>
    <row r="22" spans="1:10" s="32" customFormat="1" ht="18.75" customHeight="1" x14ac:dyDescent="0.25">
      <c r="A22" s="36" t="s">
        <v>87</v>
      </c>
      <c r="B22" s="30">
        <v>6</v>
      </c>
      <c r="C22" s="30"/>
      <c r="D22" s="96">
        <v>30699</v>
      </c>
      <c r="E22" s="31"/>
      <c r="F22" s="96">
        <v>30982</v>
      </c>
      <c r="G22" s="31"/>
      <c r="H22" s="31">
        <v>0</v>
      </c>
      <c r="I22" s="31"/>
      <c r="J22" s="31">
        <v>0</v>
      </c>
    </row>
    <row r="23" spans="1:10" s="32" customFormat="1" ht="18.75" customHeight="1" x14ac:dyDescent="0.25">
      <c r="A23" s="36" t="s">
        <v>26</v>
      </c>
      <c r="B23" s="30">
        <v>7</v>
      </c>
      <c r="C23" s="30"/>
      <c r="D23" s="98">
        <v>0</v>
      </c>
      <c r="E23" s="31"/>
      <c r="F23" s="98">
        <v>0</v>
      </c>
      <c r="G23" s="33"/>
      <c r="H23" s="31">
        <v>1873274</v>
      </c>
      <c r="I23" s="31"/>
      <c r="J23" s="31">
        <v>1873274</v>
      </c>
    </row>
    <row r="24" spans="1:10" s="32" customFormat="1" ht="18.75" customHeight="1" x14ac:dyDescent="0.25">
      <c r="A24" s="259" t="s">
        <v>181</v>
      </c>
      <c r="B24" s="30"/>
      <c r="C24" s="30"/>
      <c r="D24" s="31">
        <v>81200</v>
      </c>
      <c r="E24" s="31"/>
      <c r="F24" s="31">
        <v>81200</v>
      </c>
      <c r="G24" s="33"/>
      <c r="H24" s="31">
        <v>81200</v>
      </c>
      <c r="I24" s="31"/>
      <c r="J24" s="31">
        <v>81200</v>
      </c>
    </row>
    <row r="25" spans="1:10" s="32" customFormat="1" ht="18.75" customHeight="1" x14ac:dyDescent="0.25">
      <c r="A25" s="36" t="s">
        <v>53</v>
      </c>
      <c r="B25" s="30"/>
      <c r="C25" s="30"/>
      <c r="D25" s="96">
        <v>561070</v>
      </c>
      <c r="E25" s="31"/>
      <c r="F25" s="96">
        <v>561070</v>
      </c>
      <c r="G25" s="31"/>
      <c r="H25" s="31">
        <v>120590</v>
      </c>
      <c r="I25" s="31"/>
      <c r="J25" s="31">
        <v>120590</v>
      </c>
    </row>
    <row r="26" spans="1:10" s="32" customFormat="1" ht="18.75" customHeight="1" x14ac:dyDescent="0.25">
      <c r="A26" s="36" t="s">
        <v>54</v>
      </c>
      <c r="B26" s="30">
        <v>8</v>
      </c>
      <c r="C26" s="30"/>
      <c r="D26" s="97">
        <v>3422405</v>
      </c>
      <c r="E26" s="31"/>
      <c r="F26" s="97">
        <v>3501214</v>
      </c>
      <c r="G26" s="31"/>
      <c r="H26" s="31">
        <v>1025977</v>
      </c>
      <c r="I26" s="31"/>
      <c r="J26" s="31">
        <v>1078324</v>
      </c>
    </row>
    <row r="27" spans="1:10" s="32" customFormat="1" ht="18.75" customHeight="1" x14ac:dyDescent="0.25">
      <c r="A27" s="36" t="s">
        <v>155</v>
      </c>
      <c r="B27" s="30"/>
      <c r="C27" s="30"/>
      <c r="D27" s="97">
        <v>10884</v>
      </c>
      <c r="E27" s="31"/>
      <c r="F27" s="97">
        <v>12303</v>
      </c>
      <c r="G27" s="31"/>
      <c r="H27" s="31">
        <v>0</v>
      </c>
      <c r="I27" s="31"/>
      <c r="J27" s="31">
        <v>0</v>
      </c>
    </row>
    <row r="28" spans="1:10" s="32" customFormat="1" ht="18.75" customHeight="1" x14ac:dyDescent="0.25">
      <c r="A28" s="36" t="s">
        <v>115</v>
      </c>
      <c r="B28" s="30"/>
      <c r="C28" s="30"/>
      <c r="D28" s="96">
        <v>2406</v>
      </c>
      <c r="E28" s="31"/>
      <c r="F28" s="96">
        <v>4040</v>
      </c>
      <c r="G28" s="31"/>
      <c r="H28" s="31">
        <v>233</v>
      </c>
      <c r="I28" s="31"/>
      <c r="J28" s="31">
        <v>358</v>
      </c>
    </row>
    <row r="29" spans="1:10" s="32" customFormat="1" ht="18.75" customHeight="1" x14ac:dyDescent="0.25">
      <c r="A29" s="36" t="s">
        <v>55</v>
      </c>
      <c r="B29" s="30"/>
      <c r="C29" s="30"/>
      <c r="D29" s="96">
        <v>193158</v>
      </c>
      <c r="E29" s="31"/>
      <c r="F29" s="96">
        <v>193158</v>
      </c>
      <c r="G29" s="31"/>
      <c r="H29" s="31">
        <v>6270</v>
      </c>
      <c r="I29" s="31"/>
      <c r="J29" s="31">
        <v>6270</v>
      </c>
    </row>
    <row r="30" spans="1:10" s="32" customFormat="1" ht="18.75" customHeight="1" x14ac:dyDescent="0.25">
      <c r="A30" s="36" t="s">
        <v>56</v>
      </c>
      <c r="B30" s="30"/>
      <c r="C30" s="30"/>
      <c r="D30" s="96">
        <v>890898</v>
      </c>
      <c r="E30" s="31"/>
      <c r="F30" s="96">
        <v>885902</v>
      </c>
      <c r="G30" s="31"/>
      <c r="H30" s="33">
        <v>0</v>
      </c>
      <c r="I30" s="31"/>
      <c r="J30" s="33">
        <v>0</v>
      </c>
    </row>
    <row r="31" spans="1:10" s="32" customFormat="1" ht="18.75" customHeight="1" x14ac:dyDescent="0.25">
      <c r="A31" s="36" t="s">
        <v>57</v>
      </c>
      <c r="C31" s="30"/>
      <c r="D31" s="96">
        <v>185654</v>
      </c>
      <c r="E31" s="31"/>
      <c r="F31" s="96">
        <v>163765</v>
      </c>
      <c r="G31" s="31"/>
      <c r="H31" s="31">
        <v>177719</v>
      </c>
      <c r="I31" s="31"/>
      <c r="J31" s="31">
        <v>157296</v>
      </c>
    </row>
    <row r="32" spans="1:10" s="32" customFormat="1" ht="18.75" customHeight="1" x14ac:dyDescent="0.25">
      <c r="A32" s="32" t="s">
        <v>78</v>
      </c>
      <c r="B32" s="30"/>
      <c r="C32" s="30"/>
      <c r="D32" s="96">
        <v>34830</v>
      </c>
      <c r="E32" s="31"/>
      <c r="F32" s="96">
        <v>34830</v>
      </c>
      <c r="G32" s="31"/>
      <c r="H32" s="33">
        <v>0</v>
      </c>
      <c r="I32" s="31"/>
      <c r="J32" s="33">
        <v>0</v>
      </c>
    </row>
    <row r="33" spans="1:10" s="32" customFormat="1" ht="18.75" customHeight="1" x14ac:dyDescent="0.25">
      <c r="A33" s="36" t="s">
        <v>12</v>
      </c>
      <c r="B33" s="30"/>
      <c r="C33" s="30"/>
      <c r="D33" s="96">
        <v>20644</v>
      </c>
      <c r="E33" s="31"/>
      <c r="F33" s="96">
        <v>14732</v>
      </c>
      <c r="G33" s="31"/>
      <c r="H33" s="31">
        <v>0</v>
      </c>
      <c r="I33" s="31"/>
      <c r="J33" s="31">
        <v>0</v>
      </c>
    </row>
    <row r="34" spans="1:10" s="32" customFormat="1" ht="18.75" customHeight="1" x14ac:dyDescent="0.25">
      <c r="A34" s="36" t="s">
        <v>27</v>
      </c>
      <c r="B34" s="30"/>
      <c r="C34" s="30"/>
      <c r="D34" s="96">
        <v>11341</v>
      </c>
      <c r="E34" s="31"/>
      <c r="F34" s="96">
        <v>9774</v>
      </c>
      <c r="G34" s="47"/>
      <c r="H34" s="31">
        <v>2407</v>
      </c>
      <c r="I34" s="31"/>
      <c r="J34" s="31">
        <v>2454</v>
      </c>
    </row>
    <row r="35" spans="1:10" s="32" customFormat="1" ht="18.75" customHeight="1" x14ac:dyDescent="0.25">
      <c r="A35" s="102" t="s">
        <v>58</v>
      </c>
      <c r="B35" s="30"/>
      <c r="C35" s="30"/>
      <c r="D35" s="34">
        <f>SUM(D21:D34)</f>
        <v>5461875</v>
      </c>
      <c r="E35" s="35"/>
      <c r="F35" s="34">
        <f>SUM(F21:F34)</f>
        <v>5509591</v>
      </c>
      <c r="G35" s="37">
        <f t="shared" ref="G35:H35" si="0">SUM(G21:G34)</f>
        <v>0</v>
      </c>
      <c r="H35" s="34">
        <f t="shared" si="0"/>
        <v>3294267</v>
      </c>
      <c r="I35" s="35"/>
      <c r="J35" s="34">
        <f>SUM(J21:J34)</f>
        <v>3326298</v>
      </c>
    </row>
    <row r="36" spans="1:10" s="32" customFormat="1" ht="18.75" customHeight="1" x14ac:dyDescent="0.25">
      <c r="A36" s="102"/>
      <c r="B36" s="30"/>
      <c r="C36" s="30"/>
      <c r="D36" s="37"/>
      <c r="E36" s="35"/>
      <c r="F36" s="37"/>
      <c r="G36" s="37"/>
      <c r="H36" s="37"/>
      <c r="I36" s="35"/>
      <c r="J36" s="37"/>
    </row>
    <row r="37" spans="1:10" s="32" customFormat="1" ht="18.75" customHeight="1" thickBot="1" x14ac:dyDescent="0.3">
      <c r="A37" s="57" t="s">
        <v>21</v>
      </c>
      <c r="B37" s="30"/>
      <c r="C37" s="30"/>
      <c r="D37" s="38">
        <f>D18+D35</f>
        <v>7958699</v>
      </c>
      <c r="E37" s="35"/>
      <c r="F37" s="38">
        <f>F18+F35</f>
        <v>8097847</v>
      </c>
      <c r="G37" s="37"/>
      <c r="H37" s="38">
        <f>H18+H35</f>
        <v>5863145</v>
      </c>
      <c r="I37" s="35"/>
      <c r="J37" s="38">
        <f>J18+J35</f>
        <v>6174504</v>
      </c>
    </row>
    <row r="38" spans="1:10" ht="18.75" customHeight="1" thickTop="1" x14ac:dyDescent="0.25">
      <c r="D38" s="25"/>
      <c r="E38" s="25"/>
      <c r="F38" s="25"/>
      <c r="G38" s="25"/>
      <c r="H38" s="25"/>
      <c r="I38" s="25"/>
      <c r="J38" s="25"/>
    </row>
    <row r="39" spans="1:10" ht="18.75" customHeight="1" x14ac:dyDescent="0.25">
      <c r="A39" s="39"/>
      <c r="B39" s="40"/>
      <c r="C39" s="39"/>
      <c r="D39" s="13"/>
      <c r="E39" s="25"/>
      <c r="F39" s="13"/>
      <c r="G39" s="13"/>
      <c r="H39" s="13"/>
      <c r="I39" s="25"/>
      <c r="J39" s="13"/>
    </row>
    <row r="40" spans="1:10" s="65" customFormat="1" ht="18.75" customHeight="1" x14ac:dyDescent="0.25">
      <c r="A40" s="267" t="s">
        <v>234</v>
      </c>
      <c r="B40" s="67"/>
      <c r="C40" s="68"/>
      <c r="D40" s="69"/>
      <c r="E40" s="70"/>
      <c r="F40" s="69"/>
      <c r="G40" s="69"/>
      <c r="H40" s="70"/>
      <c r="I40" s="70"/>
      <c r="J40" s="70"/>
    </row>
    <row r="41" spans="1:10" s="65" customFormat="1" ht="18.75" customHeight="1" x14ac:dyDescent="0.35">
      <c r="A41" s="268" t="s">
        <v>207</v>
      </c>
      <c r="B41" s="67"/>
      <c r="C41" s="68"/>
      <c r="D41" s="69"/>
      <c r="E41" s="70"/>
      <c r="F41" s="69"/>
      <c r="G41" s="69"/>
      <c r="H41" s="70"/>
      <c r="I41" s="70"/>
      <c r="J41" s="70"/>
    </row>
    <row r="42" spans="1:10" s="28" customFormat="1" ht="18.75" customHeight="1" x14ac:dyDescent="0.25">
      <c r="A42" s="10" t="str">
        <f>A3</f>
        <v>Statement of financial position</v>
      </c>
      <c r="B42" s="76"/>
      <c r="C42" s="77"/>
      <c r="D42" s="78"/>
      <c r="E42" s="29"/>
      <c r="F42" s="78"/>
      <c r="G42" s="78"/>
      <c r="H42" s="29"/>
      <c r="I42" s="29"/>
      <c r="J42" s="29"/>
    </row>
    <row r="43" spans="1:10" ht="13.5" customHeight="1" x14ac:dyDescent="0.25">
      <c r="A43" s="39"/>
      <c r="B43" s="40"/>
      <c r="C43" s="39"/>
      <c r="D43" s="42"/>
      <c r="E43" s="25"/>
      <c r="F43" s="42"/>
      <c r="G43" s="42"/>
      <c r="H43" s="25"/>
      <c r="I43" s="25"/>
      <c r="J43" s="25"/>
    </row>
    <row r="44" spans="1:10" ht="18" customHeight="1" x14ac:dyDescent="0.25">
      <c r="A44" s="39"/>
      <c r="D44" s="303" t="s">
        <v>2</v>
      </c>
      <c r="E44" s="303"/>
      <c r="F44" s="303"/>
      <c r="G44" s="303"/>
      <c r="H44" s="305" t="s">
        <v>15</v>
      </c>
      <c r="I44" s="305"/>
      <c r="J44" s="305"/>
    </row>
    <row r="45" spans="1:10" ht="18" customHeight="1" x14ac:dyDescent="0.25">
      <c r="A45" s="39"/>
      <c r="C45" s="1"/>
      <c r="D45" s="303" t="s">
        <v>16</v>
      </c>
      <c r="E45" s="303"/>
      <c r="F45" s="303"/>
      <c r="G45" s="303"/>
      <c r="H45" s="303" t="s">
        <v>16</v>
      </c>
      <c r="I45" s="303"/>
      <c r="J45" s="303"/>
    </row>
    <row r="46" spans="1:10" ht="18" customHeight="1" x14ac:dyDescent="0.25">
      <c r="C46" s="1"/>
      <c r="D46" s="11" t="s">
        <v>237</v>
      </c>
      <c r="E46" s="11"/>
      <c r="F46" s="11" t="s">
        <v>1</v>
      </c>
      <c r="G46" s="11"/>
      <c r="H46" s="11" t="s">
        <v>237</v>
      </c>
      <c r="I46" s="11"/>
      <c r="J46" s="11" t="s">
        <v>1</v>
      </c>
    </row>
    <row r="47" spans="1:10" ht="18" customHeight="1" x14ac:dyDescent="0.25">
      <c r="A47" s="43" t="s">
        <v>116</v>
      </c>
      <c r="B47" s="3" t="s">
        <v>25</v>
      </c>
      <c r="C47" s="1"/>
      <c r="D47" s="94" t="s">
        <v>154</v>
      </c>
      <c r="E47" s="93"/>
      <c r="F47" s="94" t="s">
        <v>123</v>
      </c>
      <c r="G47" s="92"/>
      <c r="H47" s="94" t="s">
        <v>154</v>
      </c>
      <c r="I47" s="93"/>
      <c r="J47" s="94" t="s">
        <v>123</v>
      </c>
    </row>
    <row r="48" spans="1:10" ht="18" customHeight="1" x14ac:dyDescent="0.25">
      <c r="A48" s="43"/>
      <c r="B48" s="3"/>
      <c r="C48" s="1"/>
      <c r="D48" s="94" t="s">
        <v>104</v>
      </c>
      <c r="E48" s="93"/>
      <c r="F48" s="94"/>
      <c r="G48" s="92"/>
      <c r="H48" s="94" t="s">
        <v>104</v>
      </c>
      <c r="I48" s="93"/>
      <c r="J48" s="94"/>
    </row>
    <row r="49" spans="1:10" ht="18" customHeight="1" x14ac:dyDescent="0.25">
      <c r="A49" s="39"/>
      <c r="D49" s="304" t="s">
        <v>89</v>
      </c>
      <c r="E49" s="304"/>
      <c r="F49" s="304"/>
      <c r="G49" s="304"/>
      <c r="H49" s="304"/>
      <c r="I49" s="304"/>
      <c r="J49" s="304"/>
    </row>
    <row r="50" spans="1:10" s="32" customFormat="1" ht="18" customHeight="1" x14ac:dyDescent="0.25">
      <c r="A50" s="103" t="s">
        <v>19</v>
      </c>
      <c r="B50" s="44"/>
      <c r="C50" s="44"/>
      <c r="D50" s="31"/>
      <c r="E50" s="31"/>
      <c r="F50" s="31"/>
      <c r="G50" s="31"/>
      <c r="H50" s="31"/>
      <c r="I50" s="31"/>
      <c r="J50" s="31"/>
    </row>
    <row r="51" spans="1:10" s="32" customFormat="1" ht="18" customHeight="1" x14ac:dyDescent="0.25">
      <c r="A51" s="32" t="s">
        <v>182</v>
      </c>
      <c r="B51" s="30"/>
      <c r="C51" s="30"/>
      <c r="D51" s="31"/>
      <c r="E51" s="31"/>
      <c r="F51" s="31"/>
      <c r="G51" s="31"/>
      <c r="H51" s="31"/>
      <c r="I51" s="31"/>
      <c r="J51" s="31"/>
    </row>
    <row r="52" spans="1:10" s="32" customFormat="1" ht="18" customHeight="1" x14ac:dyDescent="0.25">
      <c r="A52" s="32" t="s">
        <v>80</v>
      </c>
      <c r="B52" s="30">
        <v>9</v>
      </c>
      <c r="C52" s="30"/>
      <c r="D52" s="31">
        <v>3796902</v>
      </c>
      <c r="E52" s="31"/>
      <c r="F52" s="31">
        <v>3623105</v>
      </c>
      <c r="G52" s="31"/>
      <c r="H52" s="31">
        <v>2914139</v>
      </c>
      <c r="I52" s="31"/>
      <c r="J52" s="31">
        <v>2974032</v>
      </c>
    </row>
    <row r="53" spans="1:10" s="32" customFormat="1" ht="18" customHeight="1" x14ac:dyDescent="0.25">
      <c r="A53" s="36" t="s">
        <v>79</v>
      </c>
      <c r="B53" s="30">
        <v>3</v>
      </c>
      <c r="C53" s="30"/>
      <c r="D53" s="31">
        <v>151522</v>
      </c>
      <c r="E53" s="31"/>
      <c r="F53" s="31">
        <v>175390</v>
      </c>
      <c r="G53" s="31"/>
      <c r="H53" s="31">
        <v>34810</v>
      </c>
      <c r="I53" s="31"/>
      <c r="J53" s="31">
        <v>63083</v>
      </c>
    </row>
    <row r="54" spans="1:10" s="32" customFormat="1" ht="18" customHeight="1" x14ac:dyDescent="0.25">
      <c r="A54" s="36" t="s">
        <v>136</v>
      </c>
      <c r="B54" s="30">
        <v>3</v>
      </c>
      <c r="C54" s="30"/>
      <c r="D54" s="31">
        <v>125409</v>
      </c>
      <c r="E54" s="31"/>
      <c r="F54" s="31">
        <v>103946</v>
      </c>
      <c r="G54" s="31"/>
      <c r="H54" s="31">
        <v>41782</v>
      </c>
      <c r="I54" s="31"/>
      <c r="J54" s="31">
        <v>31023</v>
      </c>
    </row>
    <row r="55" spans="1:10" s="32" customFormat="1" ht="18" customHeight="1" x14ac:dyDescent="0.25">
      <c r="A55" s="95" t="s">
        <v>183</v>
      </c>
      <c r="B55" s="30" t="s">
        <v>264</v>
      </c>
      <c r="C55" s="30"/>
      <c r="D55" s="31">
        <v>3700</v>
      </c>
      <c r="E55" s="45"/>
      <c r="F55" s="31">
        <v>4500</v>
      </c>
      <c r="G55" s="31"/>
      <c r="H55" s="31">
        <v>47000</v>
      </c>
      <c r="I55" s="31"/>
      <c r="J55" s="31">
        <v>47000</v>
      </c>
    </row>
    <row r="56" spans="1:10" s="32" customFormat="1" ht="18" customHeight="1" x14ac:dyDescent="0.25">
      <c r="A56" s="32" t="s">
        <v>184</v>
      </c>
      <c r="B56" s="30"/>
      <c r="C56" s="30"/>
      <c r="D56" s="31"/>
      <c r="E56" s="45"/>
      <c r="F56" s="31"/>
      <c r="G56" s="31"/>
      <c r="H56" s="31"/>
      <c r="I56" s="31"/>
      <c r="J56" s="31"/>
    </row>
    <row r="57" spans="1:10" s="32" customFormat="1" ht="18" customHeight="1" x14ac:dyDescent="0.25">
      <c r="A57" s="32" t="s">
        <v>80</v>
      </c>
      <c r="B57" s="30">
        <v>9</v>
      </c>
      <c r="C57" s="30"/>
      <c r="D57" s="31">
        <v>197700</v>
      </c>
      <c r="E57" s="31"/>
      <c r="F57" s="31">
        <v>132500</v>
      </c>
      <c r="G57" s="31"/>
      <c r="H57" s="31">
        <v>85000</v>
      </c>
      <c r="I57" s="31"/>
      <c r="J57" s="31">
        <v>82500</v>
      </c>
    </row>
    <row r="58" spans="1:10" s="32" customFormat="1" ht="18" customHeight="1" x14ac:dyDescent="0.25">
      <c r="A58" s="95" t="s">
        <v>117</v>
      </c>
      <c r="B58" s="30">
        <v>9</v>
      </c>
      <c r="C58" s="30"/>
      <c r="D58" s="31">
        <v>22129</v>
      </c>
      <c r="E58" s="31"/>
      <c r="F58" s="31">
        <v>40678</v>
      </c>
      <c r="G58" s="31"/>
      <c r="H58" s="31">
        <v>20888</v>
      </c>
      <c r="I58" s="31"/>
      <c r="J58" s="31">
        <v>39313</v>
      </c>
    </row>
    <row r="59" spans="1:10" s="32" customFormat="1" ht="18" customHeight="1" x14ac:dyDescent="0.25">
      <c r="A59" s="36" t="s">
        <v>73</v>
      </c>
      <c r="B59" s="30"/>
      <c r="C59" s="30"/>
      <c r="D59" s="31">
        <v>40398</v>
      </c>
      <c r="E59" s="31"/>
      <c r="F59" s="31">
        <v>48940</v>
      </c>
      <c r="G59" s="31"/>
      <c r="H59" s="31">
        <v>4683</v>
      </c>
      <c r="I59" s="31"/>
      <c r="J59" s="31">
        <v>13346</v>
      </c>
    </row>
    <row r="60" spans="1:10" s="32" customFormat="1" ht="18" customHeight="1" x14ac:dyDescent="0.25">
      <c r="A60" s="36" t="s">
        <v>105</v>
      </c>
      <c r="B60" s="30"/>
      <c r="C60" s="30"/>
      <c r="D60" s="31">
        <v>296</v>
      </c>
      <c r="E60" s="31"/>
      <c r="F60" s="31">
        <v>1384</v>
      </c>
      <c r="G60" s="31"/>
      <c r="H60" s="31">
        <v>0</v>
      </c>
      <c r="I60" s="33"/>
      <c r="J60" s="31">
        <v>0</v>
      </c>
    </row>
    <row r="61" spans="1:10" s="32" customFormat="1" ht="18" customHeight="1" x14ac:dyDescent="0.25">
      <c r="A61" s="36" t="s">
        <v>7</v>
      </c>
      <c r="B61" s="30"/>
      <c r="C61" s="30"/>
      <c r="D61" s="31">
        <v>2866</v>
      </c>
      <c r="E61" s="31"/>
      <c r="F61" s="31">
        <v>3815</v>
      </c>
      <c r="G61" s="31"/>
      <c r="H61" s="31">
        <v>1456</v>
      </c>
      <c r="I61" s="31"/>
      <c r="J61" s="31">
        <v>1373</v>
      </c>
    </row>
    <row r="62" spans="1:10" s="32" customFormat="1" ht="18" customHeight="1" x14ac:dyDescent="0.25">
      <c r="A62" s="102" t="s">
        <v>59</v>
      </c>
      <c r="B62" s="30"/>
      <c r="C62" s="30"/>
      <c r="D62" s="34">
        <f>SUM(D52:D61)</f>
        <v>4340922</v>
      </c>
      <c r="E62" s="35"/>
      <c r="F62" s="34">
        <f>SUM(F52:F61)</f>
        <v>4134258</v>
      </c>
      <c r="G62" s="37"/>
      <c r="H62" s="34">
        <f>SUM(H52:H61)</f>
        <v>3149758</v>
      </c>
      <c r="I62" s="35"/>
      <c r="J62" s="34">
        <f>SUM(J52:J61)</f>
        <v>3251670</v>
      </c>
    </row>
    <row r="63" spans="1:10" ht="8.25" customHeight="1" x14ac:dyDescent="0.25">
      <c r="B63" s="3"/>
      <c r="D63" s="25"/>
      <c r="E63" s="25"/>
      <c r="F63" s="25"/>
      <c r="G63" s="25"/>
      <c r="H63" s="25"/>
      <c r="I63" s="25"/>
      <c r="J63" s="25"/>
    </row>
    <row r="64" spans="1:10" s="32" customFormat="1" ht="18" customHeight="1" x14ac:dyDescent="0.25">
      <c r="A64" s="56" t="s">
        <v>60</v>
      </c>
      <c r="B64" s="30"/>
      <c r="C64" s="30"/>
      <c r="D64" s="31"/>
      <c r="E64" s="31"/>
      <c r="F64" s="31"/>
      <c r="G64" s="31"/>
      <c r="H64" s="31"/>
      <c r="I64" s="31"/>
      <c r="J64" s="31"/>
    </row>
    <row r="65" spans="1:10" s="32" customFormat="1" ht="18" customHeight="1" x14ac:dyDescent="0.25">
      <c r="A65" s="46" t="s">
        <v>185</v>
      </c>
      <c r="B65" s="30">
        <v>9</v>
      </c>
      <c r="C65" s="30"/>
      <c r="D65" s="31">
        <v>1002337</v>
      </c>
      <c r="E65" s="31"/>
      <c r="F65" s="31">
        <v>1166287</v>
      </c>
      <c r="G65" s="31"/>
      <c r="H65" s="33">
        <v>752500</v>
      </c>
      <c r="I65" s="31"/>
      <c r="J65" s="33">
        <v>816250</v>
      </c>
    </row>
    <row r="66" spans="1:10" s="32" customFormat="1" ht="18" customHeight="1" x14ac:dyDescent="0.25">
      <c r="A66" s="46" t="s">
        <v>81</v>
      </c>
      <c r="B66" s="30">
        <v>9</v>
      </c>
      <c r="C66" s="30"/>
      <c r="D66" s="31">
        <v>37675</v>
      </c>
      <c r="E66" s="31"/>
      <c r="F66" s="31">
        <v>54481</v>
      </c>
      <c r="G66" s="31"/>
      <c r="H66" s="33">
        <v>35516</v>
      </c>
      <c r="I66" s="31"/>
      <c r="J66" s="33">
        <v>51403</v>
      </c>
    </row>
    <row r="67" spans="1:10" s="32" customFormat="1" ht="18" customHeight="1" x14ac:dyDescent="0.25">
      <c r="A67" s="36" t="s">
        <v>103</v>
      </c>
      <c r="B67" s="30">
        <v>10</v>
      </c>
      <c r="C67" s="30"/>
      <c r="D67" s="31">
        <v>94760</v>
      </c>
      <c r="E67" s="31"/>
      <c r="F67" s="31">
        <v>55369</v>
      </c>
      <c r="G67" s="31"/>
      <c r="H67" s="31">
        <v>70418</v>
      </c>
      <c r="I67" s="31"/>
      <c r="J67" s="31">
        <v>37238</v>
      </c>
    </row>
    <row r="68" spans="1:10" s="32" customFormat="1" ht="18" customHeight="1" x14ac:dyDescent="0.25">
      <c r="A68" s="36" t="s">
        <v>61</v>
      </c>
      <c r="B68" s="30"/>
      <c r="C68" s="30"/>
      <c r="D68" s="31">
        <v>242808</v>
      </c>
      <c r="E68" s="31"/>
      <c r="F68" s="31">
        <v>246580</v>
      </c>
      <c r="G68" s="31"/>
      <c r="H68" s="33">
        <v>44273</v>
      </c>
      <c r="I68" s="45"/>
      <c r="J68" s="33">
        <v>53602</v>
      </c>
    </row>
    <row r="69" spans="1:10" s="32" customFormat="1" ht="18" customHeight="1" x14ac:dyDescent="0.25">
      <c r="A69" s="259" t="s">
        <v>186</v>
      </c>
      <c r="B69" s="30"/>
      <c r="C69" s="30"/>
      <c r="D69" s="31">
        <v>3000</v>
      </c>
      <c r="E69" s="31"/>
      <c r="F69" s="31">
        <v>3000</v>
      </c>
      <c r="G69" s="31"/>
      <c r="H69" s="301">
        <v>0</v>
      </c>
      <c r="I69" s="45"/>
      <c r="J69" s="33">
        <v>0</v>
      </c>
    </row>
    <row r="70" spans="1:10" s="32" customFormat="1" ht="18" customHeight="1" x14ac:dyDescent="0.25">
      <c r="A70" s="102" t="s">
        <v>62</v>
      </c>
      <c r="B70" s="30"/>
      <c r="C70" s="30"/>
      <c r="D70" s="34">
        <f>SUM(D65:D69)</f>
        <v>1380580</v>
      </c>
      <c r="E70" s="35"/>
      <c r="F70" s="34">
        <f>SUM(F65:F69)</f>
        <v>1525717</v>
      </c>
      <c r="G70" s="37"/>
      <c r="H70" s="34">
        <f>SUM(H65:H69)</f>
        <v>902707</v>
      </c>
      <c r="I70" s="35"/>
      <c r="J70" s="34">
        <f>SUM(J65:J69)</f>
        <v>958493</v>
      </c>
    </row>
    <row r="71" spans="1:10" s="32" customFormat="1" ht="8.25" customHeight="1" x14ac:dyDescent="0.25">
      <c r="A71" s="102"/>
      <c r="B71" s="30"/>
      <c r="C71" s="30"/>
      <c r="D71" s="48"/>
      <c r="E71" s="35"/>
      <c r="F71" s="48"/>
      <c r="G71" s="37"/>
      <c r="H71" s="48"/>
      <c r="I71" s="35"/>
      <c r="J71" s="48"/>
    </row>
    <row r="72" spans="1:10" s="32" customFormat="1" ht="18" customHeight="1" x14ac:dyDescent="0.25">
      <c r="A72" s="57" t="s">
        <v>22</v>
      </c>
      <c r="B72" s="30"/>
      <c r="C72" s="30"/>
      <c r="D72" s="49">
        <f>D62+D70</f>
        <v>5721502</v>
      </c>
      <c r="E72" s="35"/>
      <c r="F72" s="49">
        <f>F62+F70</f>
        <v>5659975</v>
      </c>
      <c r="G72" s="37"/>
      <c r="H72" s="49">
        <f>H62+H70</f>
        <v>4052465</v>
      </c>
      <c r="I72" s="35"/>
      <c r="J72" s="49">
        <f>J62+J70</f>
        <v>4210163</v>
      </c>
    </row>
    <row r="73" spans="1:10" ht="8.25" customHeight="1" x14ac:dyDescent="0.25">
      <c r="B73" s="3"/>
      <c r="D73" s="25"/>
      <c r="E73" s="25"/>
      <c r="F73" s="25"/>
      <c r="G73" s="25"/>
      <c r="H73" s="25"/>
      <c r="I73" s="25"/>
      <c r="J73" s="25"/>
    </row>
    <row r="74" spans="1:10" ht="18" customHeight="1" x14ac:dyDescent="0.25">
      <c r="A74" s="4" t="s">
        <v>118</v>
      </c>
      <c r="B74" s="3"/>
      <c r="D74" s="25"/>
      <c r="E74" s="25"/>
      <c r="F74" s="25"/>
      <c r="G74" s="25"/>
      <c r="H74" s="25"/>
      <c r="I74" s="25"/>
      <c r="J74" s="25"/>
    </row>
    <row r="75" spans="1:10" s="32" customFormat="1" ht="18" customHeight="1" x14ac:dyDescent="0.25">
      <c r="A75" s="32" t="s">
        <v>63</v>
      </c>
      <c r="B75" s="30"/>
      <c r="C75" s="30"/>
      <c r="D75" s="31"/>
      <c r="E75" s="31"/>
      <c r="F75" s="31"/>
      <c r="G75" s="31"/>
      <c r="H75" s="31"/>
      <c r="I75" s="31"/>
      <c r="J75" s="31"/>
    </row>
    <row r="76" spans="1:10" s="32" customFormat="1" ht="18" customHeight="1" thickBot="1" x14ac:dyDescent="0.3">
      <c r="A76" s="36" t="s">
        <v>112</v>
      </c>
      <c r="B76" s="30"/>
      <c r="C76" s="30"/>
      <c r="D76" s="50">
        <v>681480</v>
      </c>
      <c r="E76" s="31"/>
      <c r="F76" s="50">
        <v>681480</v>
      </c>
      <c r="G76" s="47"/>
      <c r="H76" s="50">
        <v>681480</v>
      </c>
      <c r="I76" s="31"/>
      <c r="J76" s="50">
        <v>681480</v>
      </c>
    </row>
    <row r="77" spans="1:10" s="32" customFormat="1" ht="18" customHeight="1" thickTop="1" x14ac:dyDescent="0.25">
      <c r="A77" s="36" t="s">
        <v>119</v>
      </c>
      <c r="B77" s="30"/>
      <c r="C77" s="30"/>
      <c r="D77" s="31">
        <v>681480</v>
      </c>
      <c r="E77" s="31"/>
      <c r="F77" s="31">
        <v>681480</v>
      </c>
      <c r="G77" s="31"/>
      <c r="H77" s="31">
        <v>681480</v>
      </c>
      <c r="I77" s="31"/>
      <c r="J77" s="31">
        <v>681480</v>
      </c>
    </row>
    <row r="78" spans="1:10" s="32" customFormat="1" ht="18" customHeight="1" x14ac:dyDescent="0.25">
      <c r="A78" s="104" t="s">
        <v>215</v>
      </c>
      <c r="B78" s="30"/>
      <c r="C78" s="30"/>
      <c r="D78" s="31"/>
      <c r="E78" s="31"/>
      <c r="F78" s="31"/>
      <c r="G78" s="31"/>
      <c r="H78" s="31"/>
      <c r="I78" s="31"/>
      <c r="J78" s="31"/>
    </row>
    <row r="79" spans="1:10" s="32" customFormat="1" ht="18" customHeight="1" x14ac:dyDescent="0.25">
      <c r="A79" s="51" t="s">
        <v>216</v>
      </c>
      <c r="B79" s="30"/>
      <c r="C79" s="30"/>
      <c r="D79" s="31">
        <v>342170</v>
      </c>
      <c r="E79" s="31"/>
      <c r="F79" s="31">
        <v>342170</v>
      </c>
      <c r="G79" s="31"/>
      <c r="H79" s="31">
        <v>342170</v>
      </c>
      <c r="I79" s="31"/>
      <c r="J79" s="31">
        <v>342170</v>
      </c>
    </row>
    <row r="80" spans="1:10" s="32" customFormat="1" ht="18" customHeight="1" x14ac:dyDescent="0.25">
      <c r="A80" s="36" t="s">
        <v>167</v>
      </c>
      <c r="B80" s="30"/>
      <c r="C80" s="30"/>
      <c r="D80" s="31"/>
      <c r="E80" s="31"/>
      <c r="F80" s="31"/>
      <c r="G80" s="31"/>
      <c r="H80" s="31"/>
      <c r="I80" s="31"/>
      <c r="J80" s="31"/>
    </row>
    <row r="81" spans="1:13" s="32" customFormat="1" ht="18" customHeight="1" x14ac:dyDescent="0.25">
      <c r="A81" s="51" t="s">
        <v>64</v>
      </c>
      <c r="B81" s="30"/>
      <c r="C81" s="30"/>
      <c r="D81" s="31"/>
      <c r="E81" s="31"/>
      <c r="F81" s="31"/>
      <c r="G81" s="31"/>
      <c r="H81" s="31"/>
      <c r="I81" s="31"/>
      <c r="J81" s="31"/>
    </row>
    <row r="82" spans="1:13" s="32" customFormat="1" ht="18" customHeight="1" x14ac:dyDescent="0.25">
      <c r="A82" s="104" t="s">
        <v>120</v>
      </c>
      <c r="B82" s="30"/>
      <c r="C82" s="30"/>
      <c r="D82" s="31">
        <f>'SCE (conso)-6'!I49</f>
        <v>108696</v>
      </c>
      <c r="E82" s="31"/>
      <c r="F82" s="31">
        <v>108696</v>
      </c>
      <c r="G82" s="31"/>
      <c r="H82" s="31">
        <f>'SCE-7'!I42</f>
        <v>70972</v>
      </c>
      <c r="I82" s="31"/>
      <c r="J82" s="31">
        <v>70972</v>
      </c>
    </row>
    <row r="83" spans="1:13" s="32" customFormat="1" ht="18" customHeight="1" x14ac:dyDescent="0.25">
      <c r="A83" s="51" t="s">
        <v>187</v>
      </c>
      <c r="B83" s="30"/>
      <c r="C83" s="30"/>
      <c r="D83" s="47">
        <f>'SCE (conso)-6'!K49</f>
        <v>-299078</v>
      </c>
      <c r="E83" s="47"/>
      <c r="F83" s="47">
        <v>-164845</v>
      </c>
      <c r="G83" s="47"/>
      <c r="H83" s="47">
        <f>'SCE-7'!K42</f>
        <v>234867</v>
      </c>
      <c r="I83" s="47"/>
      <c r="J83" s="47">
        <v>357930</v>
      </c>
    </row>
    <row r="84" spans="1:13" s="32" customFormat="1" ht="18" customHeight="1" x14ac:dyDescent="0.25">
      <c r="A84" s="51" t="s">
        <v>121</v>
      </c>
      <c r="B84" s="30"/>
      <c r="C84" s="30"/>
      <c r="D84" s="53">
        <f>'SCE (conso)-6'!U49</f>
        <v>1206811</v>
      </c>
      <c r="E84" s="47"/>
      <c r="F84" s="53">
        <v>1251504</v>
      </c>
      <c r="G84" s="47"/>
      <c r="H84" s="53">
        <f>'SCE-7'!M42</f>
        <v>481191</v>
      </c>
      <c r="I84" s="47"/>
      <c r="J84" s="53">
        <v>511789</v>
      </c>
    </row>
    <row r="85" spans="1:13" s="32" customFormat="1" ht="18" customHeight="1" x14ac:dyDescent="0.25">
      <c r="A85" s="57" t="s">
        <v>124</v>
      </c>
      <c r="B85" s="30"/>
      <c r="C85" s="30"/>
      <c r="D85" s="35">
        <f>SUM(D77:D84)</f>
        <v>2040079</v>
      </c>
      <c r="E85" s="35"/>
      <c r="F85" s="35">
        <f>SUM(F77:F84)</f>
        <v>2219005</v>
      </c>
      <c r="G85" s="35"/>
      <c r="H85" s="35">
        <f>SUM(H77:H84)</f>
        <v>1810680</v>
      </c>
      <c r="I85" s="35"/>
      <c r="J85" s="35">
        <f>SUM(J77:J84)</f>
        <v>1964341</v>
      </c>
    </row>
    <row r="86" spans="1:13" s="32" customFormat="1" ht="18" customHeight="1" x14ac:dyDescent="0.25">
      <c r="A86" s="36" t="s">
        <v>75</v>
      </c>
      <c r="B86" s="30"/>
      <c r="C86" s="30"/>
      <c r="D86" s="47">
        <f>'SCE (conso)-6'!Y49</f>
        <v>197118</v>
      </c>
      <c r="E86" s="31"/>
      <c r="F86" s="47">
        <v>218867</v>
      </c>
      <c r="G86" s="47"/>
      <c r="H86" s="107">
        <v>0</v>
      </c>
      <c r="I86" s="108"/>
      <c r="J86" s="107">
        <v>0</v>
      </c>
    </row>
    <row r="87" spans="1:13" s="32" customFormat="1" ht="18" customHeight="1" x14ac:dyDescent="0.25">
      <c r="A87" s="57" t="s">
        <v>28</v>
      </c>
      <c r="B87" s="30"/>
      <c r="C87" s="30"/>
      <c r="D87" s="190">
        <f>SUM(D85:D86)</f>
        <v>2237197</v>
      </c>
      <c r="E87" s="35"/>
      <c r="F87" s="34">
        <f>SUM(F85:F86)</f>
        <v>2437872</v>
      </c>
      <c r="G87" s="37"/>
      <c r="H87" s="34">
        <f>SUM(H85:H86)</f>
        <v>1810680</v>
      </c>
      <c r="I87" s="35"/>
      <c r="J87" s="34">
        <f>SUM(J85:J86)</f>
        <v>1964341</v>
      </c>
    </row>
    <row r="88" spans="1:13" s="32" customFormat="1" ht="8.25" customHeight="1" x14ac:dyDescent="0.25">
      <c r="A88" s="57"/>
      <c r="B88" s="30"/>
      <c r="C88" s="30"/>
      <c r="D88" s="37"/>
      <c r="E88" s="35"/>
      <c r="F88" s="37"/>
      <c r="G88" s="37"/>
      <c r="H88" s="37"/>
      <c r="I88" s="35"/>
      <c r="J88" s="37"/>
    </row>
    <row r="89" spans="1:13" s="32" customFormat="1" ht="18" customHeight="1" thickBot="1" x14ac:dyDescent="0.3">
      <c r="A89" s="57" t="s">
        <v>122</v>
      </c>
      <c r="B89" s="30"/>
      <c r="C89" s="30"/>
      <c r="D89" s="38">
        <f>D87+D72</f>
        <v>7958699</v>
      </c>
      <c r="E89" s="35"/>
      <c r="F89" s="38">
        <f>F87+F72</f>
        <v>8097847</v>
      </c>
      <c r="G89" s="37"/>
      <c r="H89" s="38">
        <f>H87+H72</f>
        <v>5863145</v>
      </c>
      <c r="I89" s="35"/>
      <c r="J89" s="38">
        <f>J87+J72</f>
        <v>6174504</v>
      </c>
      <c r="L89" s="31">
        <f>F89-F37</f>
        <v>0</v>
      </c>
      <c r="M89" s="31">
        <f>J89-J37</f>
        <v>0</v>
      </c>
    </row>
    <row r="90" spans="1:13" ht="18.75" customHeight="1" thickTop="1" x14ac:dyDescent="0.25">
      <c r="D90" s="106">
        <f>D89-D37</f>
        <v>0</v>
      </c>
      <c r="F90" s="106">
        <f>F89-F37</f>
        <v>0</v>
      </c>
      <c r="H90" s="106">
        <f>H89-H37</f>
        <v>0</v>
      </c>
      <c r="J90" s="106">
        <f>J89-J37</f>
        <v>0</v>
      </c>
    </row>
    <row r="91" spans="1:13" ht="18.75" customHeight="1" x14ac:dyDescent="0.25">
      <c r="H91" s="14"/>
      <c r="I91" s="14"/>
      <c r="J91" s="14"/>
    </row>
  </sheetData>
  <mergeCells count="10">
    <mergeCell ref="D45:G45"/>
    <mergeCell ref="H45:J45"/>
    <mergeCell ref="D49:J49"/>
    <mergeCell ref="D5:G5"/>
    <mergeCell ref="H5:J5"/>
    <mergeCell ref="D6:G6"/>
    <mergeCell ref="H6:J6"/>
    <mergeCell ref="D10:J10"/>
    <mergeCell ref="D44:G44"/>
    <mergeCell ref="H44:J44"/>
  </mergeCells>
  <pageMargins left="0.7" right="0.7" top="0.48" bottom="0.5" header="0.5" footer="0.5"/>
  <pageSetup paperSize="9" scale="81" firstPageNumber="2" orientation="portrait" useFirstPageNumber="1" r:id="rId1"/>
  <headerFooter>
    <oddFooter>&amp;L&amp;12The accompanying notes form an integral part of the interim financial statements.
&amp;C&amp;12&amp;P</oddFooter>
  </headerFooter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E71"/>
  <sheetViews>
    <sheetView view="pageBreakPreview" topLeftCell="A58" zoomScale="70" zoomScaleNormal="70" zoomScaleSheetLayoutView="70" workbookViewId="0">
      <selection activeCell="P14" sqref="P14"/>
    </sheetView>
  </sheetViews>
  <sheetFormatPr defaultColWidth="9.140625" defaultRowHeight="22.5" customHeight="1" x14ac:dyDescent="0.25"/>
  <cols>
    <col min="1" max="1" width="65.140625" style="22" customWidth="1"/>
    <col min="2" max="2" width="6.7109375" style="20" customWidth="1"/>
    <col min="3" max="3" width="1" style="20" customWidth="1"/>
    <col min="4" max="4" width="15.5703125" style="14" customWidth="1"/>
    <col min="5" max="5" width="1" style="12" customWidth="1"/>
    <col min="6" max="6" width="15.5703125" style="14" customWidth="1"/>
    <col min="7" max="7" width="1" style="12" customWidth="1"/>
    <col min="8" max="8" width="15.5703125" style="26" customWidth="1"/>
    <col min="9" max="9" width="1" style="12" customWidth="1"/>
    <col min="10" max="10" width="15.5703125" style="26" customWidth="1"/>
    <col min="11" max="11" width="15.85546875" style="15" customWidth="1"/>
    <col min="12" max="12" width="10.140625" style="23" bestFit="1" customWidth="1"/>
    <col min="13" max="13" width="1.140625" style="23" customWidth="1"/>
    <col min="14" max="14" width="10" style="23" customWidth="1"/>
    <col min="15" max="15" width="5.5703125" style="23" customWidth="1"/>
    <col min="16" max="16384" width="9.140625" style="23"/>
  </cols>
  <sheetData>
    <row r="1" spans="1:31" s="66" customFormat="1" ht="22.5" customHeight="1" x14ac:dyDescent="0.25">
      <c r="A1" s="5" t="s">
        <v>234</v>
      </c>
      <c r="B1" s="59"/>
      <c r="C1" s="59"/>
      <c r="D1" s="61"/>
      <c r="E1" s="62"/>
      <c r="F1" s="61"/>
      <c r="G1" s="62"/>
      <c r="H1" s="64"/>
      <c r="I1" s="62"/>
      <c r="J1" s="64"/>
      <c r="K1" s="60"/>
      <c r="L1" s="63"/>
      <c r="M1" s="60"/>
      <c r="N1" s="63"/>
      <c r="O1" s="60"/>
      <c r="P1" s="63"/>
      <c r="Q1" s="60"/>
      <c r="R1" s="63"/>
      <c r="S1" s="60"/>
      <c r="T1" s="60"/>
      <c r="U1" s="62"/>
      <c r="V1" s="65"/>
    </row>
    <row r="2" spans="1:31" s="66" customFormat="1" ht="22.5" customHeight="1" x14ac:dyDescent="0.25">
      <c r="A2" s="269" t="s">
        <v>207</v>
      </c>
      <c r="B2" s="59"/>
      <c r="C2" s="59"/>
      <c r="D2" s="61"/>
      <c r="E2" s="62"/>
      <c r="F2" s="61"/>
      <c r="G2" s="62"/>
      <c r="H2" s="64"/>
      <c r="I2" s="62"/>
      <c r="J2" s="64"/>
      <c r="K2" s="60"/>
      <c r="L2" s="63"/>
      <c r="M2" s="60"/>
      <c r="N2" s="63"/>
      <c r="O2" s="60"/>
      <c r="P2" s="63"/>
      <c r="Q2" s="60"/>
      <c r="R2" s="63"/>
      <c r="S2" s="60"/>
      <c r="T2" s="60"/>
      <c r="U2" s="62"/>
      <c r="V2" s="65"/>
    </row>
    <row r="3" spans="1:31" s="28" customFormat="1" ht="22.5" customHeight="1" x14ac:dyDescent="0.25">
      <c r="A3" s="109" t="s">
        <v>107</v>
      </c>
      <c r="B3" s="59"/>
      <c r="C3" s="59"/>
      <c r="D3" s="110"/>
      <c r="E3" s="62"/>
      <c r="F3" s="110"/>
      <c r="G3" s="62"/>
      <c r="H3" s="63"/>
      <c r="I3" s="62"/>
      <c r="J3" s="63"/>
      <c r="K3" s="79"/>
    </row>
    <row r="4" spans="1:31" ht="22.5" customHeight="1" x14ac:dyDescent="0.25">
      <c r="A4" s="111"/>
      <c r="B4" s="59"/>
      <c r="C4" s="59"/>
      <c r="D4" s="110"/>
      <c r="E4" s="62"/>
      <c r="F4" s="110"/>
      <c r="G4" s="62"/>
      <c r="H4" s="63"/>
      <c r="I4" s="62"/>
      <c r="J4" s="63"/>
      <c r="K4" s="16"/>
    </row>
    <row r="5" spans="1:31" ht="22.5" customHeight="1" x14ac:dyDescent="0.25">
      <c r="A5" s="111" t="s">
        <v>3</v>
      </c>
      <c r="B5" s="59"/>
      <c r="C5" s="59"/>
      <c r="D5" s="308" t="s">
        <v>2</v>
      </c>
      <c r="E5" s="308"/>
      <c r="F5" s="308"/>
      <c r="G5" s="295"/>
      <c r="H5" s="309" t="s">
        <v>15</v>
      </c>
      <c r="I5" s="309"/>
      <c r="J5" s="309"/>
      <c r="K5" s="16"/>
    </row>
    <row r="6" spans="1:31" ht="22.5" customHeight="1" x14ac:dyDescent="0.25">
      <c r="A6" s="111"/>
      <c r="B6" s="59"/>
      <c r="C6" s="59"/>
      <c r="D6" s="308" t="s">
        <v>16</v>
      </c>
      <c r="E6" s="308"/>
      <c r="F6" s="308"/>
      <c r="G6" s="73"/>
      <c r="H6" s="308" t="s">
        <v>16</v>
      </c>
      <c r="I6" s="308"/>
      <c r="J6" s="308"/>
      <c r="K6" s="16"/>
    </row>
    <row r="7" spans="1:31" ht="22.5" customHeight="1" x14ac:dyDescent="0.25">
      <c r="A7" s="111"/>
      <c r="B7" s="59"/>
      <c r="C7" s="59"/>
      <c r="D7" s="306" t="s">
        <v>88</v>
      </c>
      <c r="E7" s="306"/>
      <c r="F7" s="306"/>
      <c r="G7" s="73"/>
      <c r="H7" s="306" t="s">
        <v>88</v>
      </c>
      <c r="I7" s="306"/>
      <c r="J7" s="306"/>
      <c r="K7" s="16"/>
    </row>
    <row r="8" spans="1:31" ht="22.5" customHeight="1" x14ac:dyDescent="0.25">
      <c r="A8" s="111"/>
      <c r="B8" s="59"/>
      <c r="C8" s="59"/>
      <c r="D8" s="306" t="s">
        <v>237</v>
      </c>
      <c r="E8" s="306"/>
      <c r="F8" s="306"/>
      <c r="G8" s="73"/>
      <c r="H8" s="306" t="s">
        <v>237</v>
      </c>
      <c r="I8" s="306"/>
      <c r="J8" s="306"/>
      <c r="K8" s="16"/>
    </row>
    <row r="9" spans="1:31" ht="22.5" customHeight="1" x14ac:dyDescent="0.3">
      <c r="A9" s="111"/>
      <c r="B9" s="71" t="s">
        <v>25</v>
      </c>
      <c r="C9" s="71"/>
      <c r="D9" s="112" t="s">
        <v>154</v>
      </c>
      <c r="E9" s="113"/>
      <c r="F9" s="112" t="s">
        <v>123</v>
      </c>
      <c r="G9" s="113"/>
      <c r="H9" s="112" t="s">
        <v>154</v>
      </c>
      <c r="I9" s="113"/>
      <c r="J9" s="112" t="s">
        <v>123</v>
      </c>
      <c r="K9" s="16"/>
    </row>
    <row r="10" spans="1:31" ht="22.5" customHeight="1" x14ac:dyDescent="0.25">
      <c r="A10" s="290" t="s">
        <v>188</v>
      </c>
      <c r="B10" s="59"/>
      <c r="C10" s="59"/>
      <c r="D10" s="307" t="s">
        <v>89</v>
      </c>
      <c r="E10" s="307"/>
      <c r="F10" s="307"/>
      <c r="G10" s="307"/>
      <c r="H10" s="307"/>
      <c r="I10" s="307"/>
      <c r="J10" s="307"/>
      <c r="K10" s="16"/>
    </row>
    <row r="11" spans="1:31" s="32" customFormat="1" ht="22.5" customHeight="1" x14ac:dyDescent="0.35">
      <c r="A11" s="260" t="s">
        <v>169</v>
      </c>
      <c r="B11" s="114"/>
      <c r="C11" s="114"/>
      <c r="D11" s="115"/>
      <c r="E11" s="117"/>
      <c r="F11" s="115"/>
      <c r="G11" s="117"/>
      <c r="H11" s="115"/>
      <c r="I11" s="117"/>
      <c r="J11" s="115"/>
      <c r="AE11" s="23"/>
    </row>
    <row r="12" spans="1:31" s="32" customFormat="1" ht="18.75" x14ac:dyDescent="0.3">
      <c r="A12" s="116" t="s">
        <v>189</v>
      </c>
      <c r="B12" s="114">
        <v>11</v>
      </c>
      <c r="C12" s="114"/>
      <c r="D12" s="115">
        <v>1634470</v>
      </c>
      <c r="E12" s="117"/>
      <c r="F12" s="115">
        <v>1810857</v>
      </c>
      <c r="G12" s="117"/>
      <c r="H12" s="115">
        <v>1314145</v>
      </c>
      <c r="I12" s="117"/>
      <c r="J12" s="115">
        <v>1468486</v>
      </c>
    </row>
    <row r="13" spans="1:31" s="32" customFormat="1" ht="22.5" customHeight="1" x14ac:dyDescent="0.3">
      <c r="A13" s="118" t="s">
        <v>65</v>
      </c>
      <c r="B13" s="114"/>
      <c r="C13" s="114"/>
      <c r="D13" s="115">
        <v>11828</v>
      </c>
      <c r="E13" s="117"/>
      <c r="F13" s="115">
        <v>2008</v>
      </c>
      <c r="G13" s="117"/>
      <c r="H13" s="115">
        <v>6169</v>
      </c>
      <c r="I13" s="117"/>
      <c r="J13" s="115">
        <v>2448</v>
      </c>
    </row>
    <row r="14" spans="1:31" s="32" customFormat="1" ht="22.5" customHeight="1" x14ac:dyDescent="0.3">
      <c r="A14" s="128" t="s">
        <v>106</v>
      </c>
      <c r="B14" s="114"/>
      <c r="C14" s="114"/>
      <c r="D14" s="247">
        <f>SUM(D12:D13)</f>
        <v>1646298</v>
      </c>
      <c r="E14" s="248"/>
      <c r="F14" s="247">
        <f>SUM(F12:F13)</f>
        <v>1812865</v>
      </c>
      <c r="G14" s="117"/>
      <c r="H14" s="247">
        <f>SUM(H12:H13)</f>
        <v>1320314</v>
      </c>
      <c r="I14" s="117"/>
      <c r="J14" s="247">
        <f>SUM(J12:J13)</f>
        <v>1470934</v>
      </c>
      <c r="M14" s="54"/>
    </row>
    <row r="15" spans="1:31" ht="22.5" customHeight="1" x14ac:dyDescent="0.3">
      <c r="A15" s="111"/>
      <c r="B15" s="59"/>
      <c r="C15" s="59"/>
      <c r="D15" s="249"/>
      <c r="E15" s="187"/>
      <c r="F15" s="249"/>
      <c r="G15" s="117"/>
      <c r="H15" s="249"/>
      <c r="I15" s="117"/>
      <c r="J15" s="249"/>
      <c r="K15" s="16"/>
    </row>
    <row r="16" spans="1:31" s="32" customFormat="1" ht="22.5" customHeight="1" x14ac:dyDescent="0.35">
      <c r="A16" s="119" t="s">
        <v>67</v>
      </c>
      <c r="B16" s="114"/>
      <c r="C16" s="114"/>
      <c r="D16" s="115"/>
      <c r="E16" s="117"/>
      <c r="F16" s="115"/>
      <c r="G16" s="117"/>
      <c r="H16" s="115"/>
      <c r="I16" s="117"/>
      <c r="J16" s="115"/>
    </row>
    <row r="17" spans="1:16" s="32" customFormat="1" ht="22.5" customHeight="1" x14ac:dyDescent="0.3">
      <c r="A17" s="116" t="s">
        <v>190</v>
      </c>
      <c r="B17" s="114">
        <v>5</v>
      </c>
      <c r="C17" s="114"/>
      <c r="D17" s="115">
        <v>-1513893</v>
      </c>
      <c r="E17" s="117"/>
      <c r="F17" s="115">
        <v>-1639266</v>
      </c>
      <c r="G17" s="117"/>
      <c r="H17" s="115">
        <v>-1237567</v>
      </c>
      <c r="I17" s="117"/>
      <c r="J17" s="115">
        <v>-1341085</v>
      </c>
    </row>
    <row r="18" spans="1:16" s="32" customFormat="1" ht="22.5" customHeight="1" x14ac:dyDescent="0.3">
      <c r="A18" s="120" t="s">
        <v>102</v>
      </c>
      <c r="B18" s="114"/>
      <c r="C18" s="114"/>
      <c r="D18" s="115">
        <v>-73051</v>
      </c>
      <c r="E18" s="117"/>
      <c r="F18" s="115">
        <v>-85213</v>
      </c>
      <c r="G18" s="117"/>
      <c r="H18" s="115">
        <v>-54353</v>
      </c>
      <c r="I18" s="117"/>
      <c r="J18" s="115">
        <v>-71869</v>
      </c>
    </row>
    <row r="19" spans="1:16" s="32" customFormat="1" ht="22.5" customHeight="1" x14ac:dyDescent="0.3">
      <c r="A19" s="120" t="s">
        <v>90</v>
      </c>
      <c r="B19" s="114">
        <v>4</v>
      </c>
      <c r="C19" s="114"/>
      <c r="D19" s="115">
        <v>-116118</v>
      </c>
      <c r="E19" s="117"/>
      <c r="F19" s="115">
        <v>-84660</v>
      </c>
      <c r="G19" s="117"/>
      <c r="H19" s="115">
        <v>-32435</v>
      </c>
      <c r="I19" s="117"/>
      <c r="J19" s="115">
        <v>-39181</v>
      </c>
    </row>
    <row r="20" spans="1:16" s="32" customFormat="1" ht="22.5" customHeight="1" x14ac:dyDescent="0.3">
      <c r="A20" s="120" t="s">
        <v>37</v>
      </c>
      <c r="B20" s="114"/>
      <c r="C20" s="114"/>
      <c r="D20" s="115">
        <v>-52444</v>
      </c>
      <c r="E20" s="117"/>
      <c r="F20" s="115">
        <v>-47549</v>
      </c>
      <c r="G20" s="117"/>
      <c r="H20" s="115">
        <v>-40592</v>
      </c>
      <c r="I20" s="117"/>
      <c r="J20" s="115">
        <v>-38781</v>
      </c>
      <c r="K20" s="100"/>
    </row>
    <row r="21" spans="1:16" s="32" customFormat="1" ht="22.5" customHeight="1" x14ac:dyDescent="0.3">
      <c r="A21" s="128" t="s">
        <v>66</v>
      </c>
      <c r="B21" s="114"/>
      <c r="C21" s="114"/>
      <c r="D21" s="247">
        <f>SUM(D17:D20)</f>
        <v>-1755506</v>
      </c>
      <c r="E21" s="248"/>
      <c r="F21" s="247">
        <f>SUM(F17:F20)</f>
        <v>-1856688</v>
      </c>
      <c r="G21" s="248"/>
      <c r="H21" s="247">
        <f>SUM(H17:H20)</f>
        <v>-1364947</v>
      </c>
      <c r="I21" s="248"/>
      <c r="J21" s="247">
        <f>SUM(J17:J20)</f>
        <v>-1490916</v>
      </c>
    </row>
    <row r="22" spans="1:16" s="2" customFormat="1" ht="22.5" customHeight="1" x14ac:dyDescent="0.25">
      <c r="A22" s="121"/>
      <c r="B22" s="122"/>
      <c r="C22" s="122"/>
      <c r="D22" s="250"/>
      <c r="E22" s="250"/>
      <c r="F22" s="250"/>
      <c r="G22" s="250"/>
      <c r="H22" s="250"/>
      <c r="I22" s="250"/>
      <c r="J22" s="250"/>
      <c r="K22" s="55"/>
    </row>
    <row r="23" spans="1:16" s="32" customFormat="1" ht="22.5" customHeight="1" x14ac:dyDescent="0.3">
      <c r="A23" s="261" t="s">
        <v>256</v>
      </c>
      <c r="B23" s="114"/>
      <c r="C23" s="114"/>
      <c r="D23" s="125">
        <v>0</v>
      </c>
      <c r="E23" s="117"/>
      <c r="F23" s="125">
        <v>15</v>
      </c>
      <c r="G23" s="117"/>
      <c r="H23" s="53">
        <v>0</v>
      </c>
      <c r="I23" s="117"/>
      <c r="J23" s="53">
        <v>0</v>
      </c>
      <c r="P23" s="127"/>
    </row>
    <row r="24" spans="1:16" s="32" customFormat="1" ht="22.5" customHeight="1" x14ac:dyDescent="0.3">
      <c r="A24" s="123" t="s">
        <v>262</v>
      </c>
      <c r="B24" s="114"/>
      <c r="C24" s="114"/>
      <c r="D24" s="116"/>
      <c r="E24" s="116"/>
      <c r="F24" s="116"/>
      <c r="G24" s="116"/>
      <c r="H24" s="116"/>
      <c r="I24" s="116"/>
      <c r="J24" s="116"/>
    </row>
    <row r="25" spans="1:16" s="32" customFormat="1" ht="22.5" customHeight="1" x14ac:dyDescent="0.3">
      <c r="A25" s="123" t="s">
        <v>191</v>
      </c>
      <c r="B25" s="114"/>
      <c r="C25" s="114"/>
      <c r="D25" s="248">
        <f t="shared" ref="D25:J25" si="0">SUM(D14,D21,D23)</f>
        <v>-109208</v>
      </c>
      <c r="E25" s="248">
        <f t="shared" si="0"/>
        <v>0</v>
      </c>
      <c r="F25" s="248">
        <f t="shared" si="0"/>
        <v>-43808</v>
      </c>
      <c r="G25" s="248">
        <f t="shared" si="0"/>
        <v>0</v>
      </c>
      <c r="H25" s="248">
        <f t="shared" si="0"/>
        <v>-44633</v>
      </c>
      <c r="I25" s="248">
        <f t="shared" si="0"/>
        <v>0</v>
      </c>
      <c r="J25" s="248">
        <f t="shared" si="0"/>
        <v>-19982</v>
      </c>
    </row>
    <row r="26" spans="1:16" s="32" customFormat="1" ht="22.5" customHeight="1" x14ac:dyDescent="0.3">
      <c r="A26" s="116" t="s">
        <v>257</v>
      </c>
      <c r="B26" s="114"/>
      <c r="C26" s="114"/>
      <c r="D26" s="125">
        <v>14207</v>
      </c>
      <c r="E26" s="117"/>
      <c r="F26" s="125">
        <v>-682</v>
      </c>
      <c r="G26" s="117"/>
      <c r="H26" s="125">
        <v>5916</v>
      </c>
      <c r="I26" s="117"/>
      <c r="J26" s="125">
        <v>209</v>
      </c>
      <c r="K26" s="52"/>
    </row>
    <row r="27" spans="1:16" s="32" customFormat="1" ht="22.5" customHeight="1" thickBot="1" x14ac:dyDescent="0.35">
      <c r="A27" s="123" t="s">
        <v>255</v>
      </c>
      <c r="B27" s="114"/>
      <c r="C27" s="114"/>
      <c r="D27" s="251">
        <f>SUM(D25:D26)</f>
        <v>-95001</v>
      </c>
      <c r="E27" s="248"/>
      <c r="F27" s="251">
        <f>SUM(F25:F26)</f>
        <v>-44490</v>
      </c>
      <c r="G27" s="248"/>
      <c r="H27" s="251">
        <f>SUM(H25:H26)</f>
        <v>-38717</v>
      </c>
      <c r="I27" s="248"/>
      <c r="J27" s="251">
        <f>SUM(J25:J26)</f>
        <v>-19773</v>
      </c>
    </row>
    <row r="28" spans="1:16" s="32" customFormat="1" ht="22.5" customHeight="1" thickTop="1" x14ac:dyDescent="0.25">
      <c r="A28" s="121"/>
      <c r="B28" s="122"/>
      <c r="C28" s="122"/>
      <c r="D28" s="184"/>
      <c r="E28" s="250"/>
      <c r="F28" s="184"/>
      <c r="G28" s="250"/>
      <c r="H28" s="250"/>
      <c r="I28" s="250"/>
      <c r="J28" s="250"/>
    </row>
    <row r="29" spans="1:16" s="32" customFormat="1" ht="22.5" customHeight="1" x14ac:dyDescent="0.3">
      <c r="A29" s="123" t="s">
        <v>68</v>
      </c>
      <c r="B29" s="114"/>
      <c r="C29" s="114"/>
      <c r="D29" s="248"/>
      <c r="E29" s="248"/>
      <c r="F29" s="248"/>
      <c r="G29" s="248"/>
      <c r="H29" s="248"/>
      <c r="I29" s="248"/>
      <c r="J29" s="248"/>
    </row>
    <row r="30" spans="1:16" s="32" customFormat="1" ht="22.5" customHeight="1" x14ac:dyDescent="0.35">
      <c r="A30" s="124" t="s">
        <v>166</v>
      </c>
      <c r="B30" s="114"/>
      <c r="C30" s="114"/>
      <c r="D30" s="248"/>
      <c r="E30" s="248"/>
      <c r="F30" s="248"/>
      <c r="G30" s="248"/>
      <c r="H30" s="248"/>
      <c r="I30" s="248"/>
      <c r="J30" s="47"/>
      <c r="K30" s="116"/>
    </row>
    <row r="31" spans="1:16" s="32" customFormat="1" ht="22.5" customHeight="1" x14ac:dyDescent="0.3">
      <c r="A31" s="116" t="s">
        <v>137</v>
      </c>
      <c r="B31" s="114"/>
      <c r="C31" s="114"/>
      <c r="D31" s="125">
        <v>-3062</v>
      </c>
      <c r="E31" s="117"/>
      <c r="F31" s="125">
        <v>-2616</v>
      </c>
      <c r="G31" s="117"/>
      <c r="H31" s="53">
        <v>0</v>
      </c>
      <c r="I31" s="117"/>
      <c r="J31" s="53">
        <v>0</v>
      </c>
      <c r="K31" s="116"/>
    </row>
    <row r="32" spans="1:16" s="32" customFormat="1" ht="22.5" customHeight="1" x14ac:dyDescent="0.3">
      <c r="A32" s="123" t="s">
        <v>194</v>
      </c>
      <c r="B32" s="116"/>
      <c r="C32" s="116"/>
      <c r="D32" s="117"/>
      <c r="E32" s="248"/>
      <c r="F32" s="117"/>
      <c r="G32" s="248"/>
      <c r="H32" s="252"/>
      <c r="I32" s="248"/>
      <c r="J32" s="252"/>
      <c r="K32" s="116"/>
    </row>
    <row r="33" spans="1:11" s="32" customFormat="1" ht="22.5" customHeight="1" x14ac:dyDescent="0.3">
      <c r="A33" s="291" t="s">
        <v>195</v>
      </c>
      <c r="B33" s="114"/>
      <c r="C33" s="114"/>
      <c r="D33" s="253">
        <f>SUM(D31:D32)</f>
        <v>-3062</v>
      </c>
      <c r="E33" s="248"/>
      <c r="F33" s="253">
        <f>SUM(F31:F32)</f>
        <v>-2616</v>
      </c>
      <c r="G33" s="248">
        <v>23912148</v>
      </c>
      <c r="H33" s="49">
        <f>SUM(H31:H32)</f>
        <v>0</v>
      </c>
      <c r="I33" s="248"/>
      <c r="J33" s="49">
        <f>SUM(J31:J32)</f>
        <v>0</v>
      </c>
      <c r="K33" s="116"/>
    </row>
    <row r="34" spans="1:11" s="2" customFormat="1" ht="22.5" customHeight="1" x14ac:dyDescent="0.2">
      <c r="A34" s="109" t="s">
        <v>217</v>
      </c>
      <c r="B34" s="109"/>
      <c r="C34" s="109"/>
      <c r="D34" s="193">
        <f>+D33</f>
        <v>-3062</v>
      </c>
      <c r="E34" s="184"/>
      <c r="F34" s="193">
        <f>F33</f>
        <v>-2616</v>
      </c>
      <c r="G34" s="184"/>
      <c r="H34" s="49">
        <f>+H33</f>
        <v>0</v>
      </c>
      <c r="I34" s="184"/>
      <c r="J34" s="49">
        <f>+J33</f>
        <v>0</v>
      </c>
      <c r="K34" s="184"/>
    </row>
    <row r="35" spans="1:11" s="2" customFormat="1" ht="22.5" customHeight="1" thickBot="1" x14ac:dyDescent="0.3">
      <c r="A35" s="109" t="s">
        <v>254</v>
      </c>
      <c r="B35" s="109"/>
      <c r="C35" s="109"/>
      <c r="D35" s="191">
        <f t="shared" ref="D35:J35" si="1">SUM(D34,D27)</f>
        <v>-98063</v>
      </c>
      <c r="E35" s="184">
        <f t="shared" si="1"/>
        <v>0</v>
      </c>
      <c r="F35" s="191">
        <f t="shared" si="1"/>
        <v>-47106</v>
      </c>
      <c r="G35" s="184">
        <f t="shared" si="1"/>
        <v>0</v>
      </c>
      <c r="H35" s="191">
        <f t="shared" si="1"/>
        <v>-38717</v>
      </c>
      <c r="I35" s="184">
        <f t="shared" si="1"/>
        <v>0</v>
      </c>
      <c r="J35" s="191">
        <f t="shared" si="1"/>
        <v>-19773</v>
      </c>
      <c r="K35" s="184"/>
    </row>
    <row r="36" spans="1:11" s="2" customFormat="1" ht="22.5" customHeight="1" thickTop="1" x14ac:dyDescent="0.25">
      <c r="A36" s="109"/>
      <c r="B36" s="109"/>
      <c r="C36" s="109"/>
      <c r="D36" s="184"/>
      <c r="E36" s="184"/>
      <c r="F36" s="184"/>
      <c r="G36" s="184"/>
      <c r="H36" s="184"/>
      <c r="I36" s="184"/>
      <c r="J36" s="184"/>
      <c r="K36" s="184"/>
    </row>
    <row r="37" spans="1:11" s="2" customFormat="1" ht="22.5" customHeight="1" x14ac:dyDescent="0.3">
      <c r="A37" s="123" t="s">
        <v>253</v>
      </c>
      <c r="B37" s="109"/>
      <c r="C37" s="109"/>
      <c r="D37" s="184"/>
      <c r="E37" s="184"/>
      <c r="F37" s="184"/>
      <c r="G37" s="184"/>
      <c r="H37" s="184"/>
      <c r="I37" s="184"/>
      <c r="J37" s="184"/>
      <c r="K37" s="184"/>
    </row>
    <row r="38" spans="1:11" s="32" customFormat="1" ht="22.5" customHeight="1" x14ac:dyDescent="0.3">
      <c r="A38" s="116" t="s">
        <v>232</v>
      </c>
      <c r="B38" s="116"/>
      <c r="C38" s="116"/>
      <c r="D38" s="115">
        <v>-71899</v>
      </c>
      <c r="E38" s="115"/>
      <c r="F38" s="115">
        <v>-42013</v>
      </c>
      <c r="G38" s="115"/>
      <c r="H38" s="115">
        <v>-38717</v>
      </c>
      <c r="I38" s="115"/>
      <c r="J38" s="115">
        <v>-19773</v>
      </c>
      <c r="K38" s="116"/>
    </row>
    <row r="39" spans="1:11" s="32" customFormat="1" ht="22.5" customHeight="1" x14ac:dyDescent="0.3">
      <c r="A39" s="116" t="s">
        <v>42</v>
      </c>
      <c r="B39" s="116"/>
      <c r="C39" s="116"/>
      <c r="D39" s="115">
        <v>-23102</v>
      </c>
      <c r="E39" s="115"/>
      <c r="F39" s="115">
        <v>-2477</v>
      </c>
      <c r="G39" s="115"/>
      <c r="H39" s="53">
        <v>0</v>
      </c>
      <c r="I39" s="115"/>
      <c r="J39" s="53">
        <v>0</v>
      </c>
      <c r="K39" s="116"/>
    </row>
    <row r="40" spans="1:11" ht="22.5" customHeight="1" thickBot="1" x14ac:dyDescent="0.3">
      <c r="A40" s="121" t="s">
        <v>252</v>
      </c>
      <c r="B40" s="59"/>
      <c r="C40" s="59"/>
      <c r="D40" s="185">
        <f>SUM(D38:D39)</f>
        <v>-95001</v>
      </c>
      <c r="E40" s="183">
        <f t="shared" ref="E40:J40" si="2">SUM(E38:E39)</f>
        <v>0</v>
      </c>
      <c r="F40" s="185">
        <f>SUM(F38:F39)</f>
        <v>-44490</v>
      </c>
      <c r="G40" s="183">
        <f t="shared" si="2"/>
        <v>0</v>
      </c>
      <c r="H40" s="185">
        <f t="shared" si="2"/>
        <v>-38717</v>
      </c>
      <c r="I40" s="183">
        <f t="shared" si="2"/>
        <v>0</v>
      </c>
      <c r="J40" s="185">
        <f t="shared" si="2"/>
        <v>-19773</v>
      </c>
      <c r="K40" s="186"/>
    </row>
    <row r="41" spans="1:11" ht="22.5" customHeight="1" thickTop="1" x14ac:dyDescent="0.3">
      <c r="A41" s="123"/>
      <c r="B41" s="59"/>
      <c r="C41" s="59"/>
      <c r="D41" s="183"/>
      <c r="E41" s="187"/>
      <c r="F41" s="183"/>
      <c r="G41" s="187"/>
      <c r="H41" s="188"/>
      <c r="I41" s="187"/>
      <c r="J41" s="188"/>
      <c r="K41" s="186"/>
    </row>
    <row r="42" spans="1:11" ht="22.5" customHeight="1" x14ac:dyDescent="0.25">
      <c r="A42" s="121" t="s">
        <v>251</v>
      </c>
      <c r="B42" s="59"/>
      <c r="C42" s="59"/>
      <c r="D42" s="183"/>
      <c r="E42" s="187"/>
      <c r="F42" s="183"/>
      <c r="G42" s="187"/>
      <c r="H42" s="188"/>
      <c r="I42" s="187"/>
      <c r="J42" s="188"/>
      <c r="K42" s="186"/>
    </row>
    <row r="43" spans="1:11" ht="22.5" customHeight="1" x14ac:dyDescent="0.25">
      <c r="A43" s="111" t="s">
        <v>138</v>
      </c>
      <c r="B43" s="59"/>
      <c r="C43" s="59"/>
      <c r="D43" s="183">
        <v>-74475</v>
      </c>
      <c r="E43" s="183"/>
      <c r="F43" s="183">
        <v>-44405</v>
      </c>
      <c r="G43" s="183"/>
      <c r="H43" s="183">
        <v>-38717</v>
      </c>
      <c r="I43" s="183"/>
      <c r="J43" s="183">
        <v>-19773</v>
      </c>
      <c r="K43" s="186"/>
    </row>
    <row r="44" spans="1:11" ht="22.5" customHeight="1" x14ac:dyDescent="0.25">
      <c r="A44" s="111" t="s">
        <v>86</v>
      </c>
      <c r="B44" s="59"/>
      <c r="C44" s="59"/>
      <c r="D44" s="183">
        <v>-23588</v>
      </c>
      <c r="E44" s="187"/>
      <c r="F44" s="183">
        <v>-2701</v>
      </c>
      <c r="G44" s="187"/>
      <c r="H44" s="53">
        <v>0</v>
      </c>
      <c r="I44" s="187"/>
      <c r="J44" s="53">
        <v>0</v>
      </c>
      <c r="K44" s="186"/>
    </row>
    <row r="45" spans="1:11" ht="22.5" customHeight="1" thickBot="1" x14ac:dyDescent="0.3">
      <c r="A45" s="121" t="s">
        <v>250</v>
      </c>
      <c r="B45" s="59"/>
      <c r="C45" s="59"/>
      <c r="D45" s="185">
        <f>SUM(D43:D44)</f>
        <v>-98063</v>
      </c>
      <c r="E45" s="183">
        <f t="shared" ref="E45:J45" si="3">SUM(E43:E44)</f>
        <v>0</v>
      </c>
      <c r="F45" s="185">
        <f>SUM(F43:F44)</f>
        <v>-47106</v>
      </c>
      <c r="G45" s="183">
        <f t="shared" si="3"/>
        <v>0</v>
      </c>
      <c r="H45" s="185">
        <f t="shared" si="3"/>
        <v>-38717</v>
      </c>
      <c r="I45" s="183">
        <f t="shared" si="3"/>
        <v>0</v>
      </c>
      <c r="J45" s="185">
        <f t="shared" si="3"/>
        <v>-19773</v>
      </c>
      <c r="K45" s="186"/>
    </row>
    <row r="46" spans="1:11" ht="22.5" customHeight="1" thickTop="1" x14ac:dyDescent="0.25">
      <c r="A46" s="121"/>
      <c r="B46" s="59"/>
      <c r="C46" s="59"/>
      <c r="D46" s="183"/>
      <c r="E46" s="187"/>
      <c r="F46" s="183"/>
      <c r="G46" s="187"/>
      <c r="H46" s="188"/>
      <c r="I46" s="187"/>
      <c r="J46" s="188"/>
      <c r="K46" s="186"/>
    </row>
    <row r="47" spans="1:11" ht="22.5" customHeight="1" x14ac:dyDescent="0.35">
      <c r="A47" s="260" t="s">
        <v>248</v>
      </c>
      <c r="B47" s="59">
        <v>12</v>
      </c>
      <c r="C47" s="59"/>
      <c r="D47" s="183"/>
      <c r="E47" s="187"/>
      <c r="F47" s="183"/>
      <c r="G47" s="187"/>
      <c r="H47" s="188"/>
      <c r="I47" s="187"/>
      <c r="J47" s="188"/>
      <c r="K47" s="186"/>
    </row>
    <row r="48" spans="1:11" ht="22.5" customHeight="1" thickBot="1" x14ac:dyDescent="0.35">
      <c r="A48" s="120" t="s">
        <v>249</v>
      </c>
      <c r="B48" s="59"/>
      <c r="C48" s="59"/>
      <c r="D48" s="254">
        <f>+D38/681480</f>
        <v>-0.1055041967482538</v>
      </c>
      <c r="E48" s="255">
        <f t="shared" ref="E48:I48" si="4">+E38/681480</f>
        <v>0</v>
      </c>
      <c r="F48" s="254">
        <f>+F38/681480</f>
        <v>-6.1649644890532374E-2</v>
      </c>
      <c r="G48" s="255">
        <f t="shared" si="4"/>
        <v>0</v>
      </c>
      <c r="H48" s="254">
        <f t="shared" si="4"/>
        <v>-5.6813112637201388E-2</v>
      </c>
      <c r="I48" s="256">
        <f t="shared" si="4"/>
        <v>0</v>
      </c>
      <c r="J48" s="254">
        <f>+J38/681480</f>
        <v>-2.9014791336502907E-2</v>
      </c>
      <c r="K48" s="186"/>
    </row>
    <row r="49" spans="1:11" ht="22.5" customHeight="1" thickTop="1" x14ac:dyDescent="0.25">
      <c r="A49" s="109"/>
      <c r="B49" s="59"/>
      <c r="C49" s="59"/>
      <c r="D49" s="183"/>
      <c r="E49" s="187"/>
      <c r="F49" s="183"/>
      <c r="G49" s="187"/>
      <c r="H49" s="188"/>
      <c r="I49" s="187"/>
      <c r="J49" s="188"/>
      <c r="K49" s="186"/>
    </row>
    <row r="50" spans="1:11" ht="22.5" customHeight="1" x14ac:dyDescent="0.25">
      <c r="A50" s="32"/>
      <c r="D50" s="183"/>
      <c r="E50" s="187"/>
      <c r="F50" s="183"/>
      <c r="G50" s="187"/>
      <c r="H50" s="188"/>
      <c r="I50" s="187"/>
      <c r="J50" s="188"/>
      <c r="K50" s="186"/>
    </row>
    <row r="51" spans="1:11" ht="22.5" customHeight="1" x14ac:dyDescent="0.25">
      <c r="A51" s="32"/>
      <c r="D51" s="183"/>
      <c r="E51" s="187"/>
      <c r="F51" s="183"/>
      <c r="G51" s="187"/>
      <c r="H51" s="188"/>
      <c r="I51" s="187"/>
      <c r="J51" s="188"/>
      <c r="K51" s="186"/>
    </row>
    <row r="52" spans="1:11" ht="22.5" customHeight="1" x14ac:dyDescent="0.25">
      <c r="D52" s="16"/>
      <c r="E52" s="181"/>
      <c r="F52" s="16"/>
      <c r="G52" s="181"/>
      <c r="H52" s="182"/>
      <c r="I52" s="181"/>
      <c r="J52" s="182"/>
    </row>
    <row r="53" spans="1:11" ht="22.5" customHeight="1" x14ac:dyDescent="0.25">
      <c r="D53" s="16"/>
      <c r="E53" s="181"/>
      <c r="F53" s="16"/>
      <c r="G53" s="181"/>
      <c r="H53" s="182"/>
      <c r="I53" s="181"/>
      <c r="J53" s="182"/>
    </row>
    <row r="54" spans="1:11" ht="22.5" customHeight="1" x14ac:dyDescent="0.25">
      <c r="D54" s="16"/>
      <c r="E54" s="181"/>
      <c r="F54" s="16"/>
      <c r="G54" s="181"/>
      <c r="H54" s="182"/>
      <c r="I54" s="182"/>
      <c r="J54" s="182"/>
    </row>
    <row r="55" spans="1:11" ht="22.5" customHeight="1" x14ac:dyDescent="0.25">
      <c r="D55" s="16"/>
      <c r="E55" s="181"/>
      <c r="F55" s="16"/>
      <c r="G55" s="181"/>
      <c r="H55" s="182"/>
      <c r="I55" s="181"/>
      <c r="J55" s="182"/>
    </row>
    <row r="56" spans="1:11" ht="22.5" customHeight="1" x14ac:dyDescent="0.25">
      <c r="D56" s="16"/>
      <c r="E56" s="181"/>
      <c r="F56" s="16"/>
      <c r="G56" s="181"/>
      <c r="H56" s="182"/>
      <c r="I56" s="181"/>
      <c r="J56" s="182"/>
    </row>
    <row r="57" spans="1:11" ht="22.5" customHeight="1" x14ac:dyDescent="0.25">
      <c r="D57" s="16"/>
      <c r="E57" s="181"/>
      <c r="F57" s="16"/>
      <c r="G57" s="181"/>
      <c r="H57" s="182"/>
      <c r="I57" s="181"/>
      <c r="J57" s="182"/>
    </row>
    <row r="58" spans="1:11" ht="22.5" customHeight="1" x14ac:dyDescent="0.25">
      <c r="D58" s="16"/>
      <c r="E58" s="181"/>
      <c r="F58" s="16"/>
      <c r="G58" s="181"/>
      <c r="H58" s="182"/>
      <c r="I58" s="181"/>
      <c r="J58" s="182"/>
    </row>
    <row r="59" spans="1:11" ht="22.5" customHeight="1" x14ac:dyDescent="0.25">
      <c r="D59" s="16"/>
      <c r="E59" s="181"/>
      <c r="F59" s="16"/>
      <c r="G59" s="181"/>
      <c r="H59" s="182"/>
      <c r="I59" s="181"/>
      <c r="J59" s="182"/>
    </row>
    <row r="60" spans="1:11" ht="22.5" customHeight="1" x14ac:dyDescent="0.25">
      <c r="D60" s="16"/>
      <c r="E60" s="181"/>
      <c r="F60" s="16"/>
      <c r="G60" s="181"/>
      <c r="H60" s="182"/>
      <c r="I60" s="181"/>
      <c r="J60" s="182"/>
    </row>
    <row r="61" spans="1:11" ht="22.5" customHeight="1" x14ac:dyDescent="0.25">
      <c r="D61" s="16"/>
      <c r="E61" s="181"/>
      <c r="F61" s="16"/>
      <c r="G61" s="181"/>
      <c r="H61" s="182"/>
      <c r="I61" s="181"/>
      <c r="J61" s="182"/>
    </row>
    <row r="62" spans="1:11" ht="22.5" customHeight="1" x14ac:dyDescent="0.25">
      <c r="D62" s="16"/>
      <c r="E62" s="181"/>
      <c r="F62" s="16"/>
      <c r="G62" s="181"/>
      <c r="H62" s="182"/>
      <c r="I62" s="181"/>
      <c r="J62" s="182"/>
    </row>
    <row r="63" spans="1:11" ht="22.5" customHeight="1" x14ac:dyDescent="0.25">
      <c r="D63" s="16"/>
      <c r="E63" s="181"/>
      <c r="F63" s="16"/>
      <c r="G63" s="181"/>
      <c r="H63" s="182"/>
      <c r="I63" s="181"/>
      <c r="J63" s="182"/>
    </row>
    <row r="64" spans="1:11" ht="22.5" customHeight="1" x14ac:dyDescent="0.25">
      <c r="D64" s="16"/>
      <c r="E64" s="181"/>
      <c r="F64" s="16"/>
      <c r="G64" s="181"/>
      <c r="H64" s="182"/>
      <c r="I64" s="181"/>
      <c r="J64" s="182"/>
    </row>
    <row r="65" spans="4:10" ht="22.5" customHeight="1" x14ac:dyDescent="0.25">
      <c r="D65" s="16"/>
      <c r="E65" s="181"/>
      <c r="F65" s="16"/>
      <c r="G65" s="181"/>
      <c r="H65" s="182"/>
      <c r="I65" s="181"/>
      <c r="J65" s="182"/>
    </row>
    <row r="66" spans="4:10" ht="22.5" customHeight="1" x14ac:dyDescent="0.25">
      <c r="D66" s="16"/>
      <c r="E66" s="181"/>
      <c r="F66" s="16"/>
      <c r="G66" s="181"/>
      <c r="H66" s="182"/>
      <c r="I66" s="181"/>
      <c r="J66" s="182"/>
    </row>
    <row r="67" spans="4:10" ht="22.5" customHeight="1" x14ac:dyDescent="0.25">
      <c r="D67" s="16"/>
      <c r="E67" s="181"/>
      <c r="F67" s="16"/>
      <c r="G67" s="181"/>
      <c r="H67" s="182"/>
      <c r="I67" s="181"/>
      <c r="J67" s="182"/>
    </row>
    <row r="68" spans="4:10" ht="22.5" customHeight="1" x14ac:dyDescent="0.25">
      <c r="D68" s="16"/>
      <c r="E68" s="181"/>
      <c r="F68" s="16"/>
      <c r="G68" s="181"/>
      <c r="H68" s="182"/>
      <c r="I68" s="181"/>
      <c r="J68" s="182"/>
    </row>
    <row r="69" spans="4:10" ht="22.5" customHeight="1" x14ac:dyDescent="0.25">
      <c r="D69" s="16"/>
      <c r="E69" s="181"/>
      <c r="F69" s="16"/>
      <c r="G69" s="181"/>
      <c r="H69" s="182"/>
      <c r="I69" s="181"/>
      <c r="J69" s="182"/>
    </row>
    <row r="70" spans="4:10" ht="22.5" customHeight="1" x14ac:dyDescent="0.25">
      <c r="D70" s="16"/>
      <c r="E70" s="181"/>
      <c r="F70" s="16"/>
      <c r="G70" s="181"/>
      <c r="H70" s="182"/>
      <c r="I70" s="181"/>
      <c r="J70" s="182"/>
    </row>
    <row r="71" spans="4:10" ht="22.5" customHeight="1" x14ac:dyDescent="0.25">
      <c r="D71" s="16"/>
      <c r="E71" s="181"/>
      <c r="F71" s="16"/>
      <c r="G71" s="181"/>
      <c r="H71" s="182"/>
      <c r="I71" s="181"/>
      <c r="J71" s="182"/>
    </row>
  </sheetData>
  <mergeCells count="9">
    <mergeCell ref="D8:F8"/>
    <mergeCell ref="H8:J8"/>
    <mergeCell ref="D10:J10"/>
    <mergeCell ref="D5:F5"/>
    <mergeCell ref="H5:J5"/>
    <mergeCell ref="D6:F6"/>
    <mergeCell ref="H6:J6"/>
    <mergeCell ref="D7:F7"/>
    <mergeCell ref="H7:J7"/>
  </mergeCells>
  <pageMargins left="0.7" right="0.7" top="0.48" bottom="0.5" header="0.5" footer="0.5"/>
  <pageSetup paperSize="9" scale="62" firstPageNumber="4" fitToHeight="4" orientation="portrait" useFirstPageNumber="1" r:id="rId1"/>
  <headerFooter>
    <oddFooter>&amp;L&amp;16The accompanying notes form an integral part of the interim financial statements.
&amp;C&amp;16&amp;P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39997558519241921"/>
  </sheetPr>
  <dimension ref="A1:W54"/>
  <sheetViews>
    <sheetView view="pageBreakPreview" topLeftCell="A10" zoomScale="85" zoomScaleNormal="62" zoomScaleSheetLayoutView="85" workbookViewId="0">
      <selection activeCell="L18" sqref="L18"/>
    </sheetView>
  </sheetViews>
  <sheetFormatPr defaultColWidth="9.140625" defaultRowHeight="18.75" customHeight="1" x14ac:dyDescent="0.25"/>
  <cols>
    <col min="1" max="1" width="54.140625" style="209" customWidth="1"/>
    <col min="2" max="2" width="5.5703125" style="208" customWidth="1"/>
    <col min="3" max="3" width="1.42578125" style="209" customWidth="1"/>
    <col min="4" max="4" width="12" style="31" bestFit="1" customWidth="1"/>
    <col min="5" max="5" width="1.42578125" style="96" customWidth="1"/>
    <col min="6" max="6" width="11.7109375" style="31" customWidth="1"/>
    <col min="7" max="7" width="1.42578125" style="96" customWidth="1"/>
    <col min="8" max="8" width="12" style="96" bestFit="1" customWidth="1"/>
    <col min="9" max="9" width="1.42578125" style="96" customWidth="1"/>
    <col min="10" max="10" width="11.5703125" style="96" customWidth="1"/>
    <col min="11" max="11" width="15.85546875" style="100" customWidth="1"/>
    <col min="12" max="12" width="14.85546875" style="205" bestFit="1" customWidth="1"/>
    <col min="13" max="13" width="7.7109375" style="205" customWidth="1"/>
    <col min="14" max="14" width="14.85546875" style="205" bestFit="1" customWidth="1"/>
    <col min="15" max="15" width="5.5703125" style="205" customWidth="1"/>
    <col min="16" max="16" width="14.85546875" style="205" bestFit="1" customWidth="1"/>
    <col min="17" max="17" width="9.140625" style="205"/>
    <col min="18" max="18" width="14.85546875" style="205" bestFit="1" customWidth="1"/>
    <col min="19" max="16384" width="9.140625" style="205"/>
  </cols>
  <sheetData>
    <row r="1" spans="1:22" s="206" customFormat="1" ht="19.5" customHeight="1" x14ac:dyDescent="0.3">
      <c r="A1" s="5" t="s">
        <v>234</v>
      </c>
      <c r="B1" s="200"/>
      <c r="C1" s="201"/>
      <c r="D1" s="202"/>
      <c r="E1" s="203"/>
      <c r="F1" s="202"/>
      <c r="G1" s="96"/>
      <c r="H1" s="204"/>
      <c r="I1" s="96"/>
      <c r="J1" s="204"/>
      <c r="K1" s="201"/>
      <c r="L1" s="96"/>
      <c r="M1" s="201"/>
      <c r="N1" s="96"/>
      <c r="O1" s="201"/>
      <c r="P1" s="96"/>
      <c r="Q1" s="201"/>
      <c r="R1" s="96"/>
      <c r="S1" s="201"/>
      <c r="T1" s="201"/>
      <c r="U1" s="203"/>
      <c r="V1" s="205"/>
    </row>
    <row r="2" spans="1:22" s="206" customFormat="1" ht="19.5" customHeight="1" x14ac:dyDescent="0.3">
      <c r="A2" s="269" t="s">
        <v>207</v>
      </c>
      <c r="B2" s="200"/>
      <c r="C2" s="201"/>
      <c r="D2" s="202"/>
      <c r="E2" s="203"/>
      <c r="F2" s="202"/>
      <c r="G2" s="96"/>
      <c r="H2" s="204"/>
      <c r="I2" s="96"/>
      <c r="J2" s="204"/>
      <c r="K2" s="201"/>
      <c r="L2" s="96"/>
      <c r="M2" s="201"/>
      <c r="N2" s="96"/>
      <c r="O2" s="201"/>
      <c r="P2" s="96"/>
      <c r="Q2" s="201"/>
      <c r="R2" s="96"/>
      <c r="S2" s="201"/>
      <c r="T2" s="201"/>
      <c r="U2" s="203"/>
      <c r="V2" s="205"/>
    </row>
    <row r="3" spans="1:22" ht="19.5" customHeight="1" x14ac:dyDescent="0.25">
      <c r="A3" s="207" t="s">
        <v>107</v>
      </c>
      <c r="K3" s="54"/>
    </row>
    <row r="4" spans="1:22" ht="18.600000000000001" customHeight="1" x14ac:dyDescent="0.25">
      <c r="K4" s="54"/>
    </row>
    <row r="5" spans="1:22" ht="19.5" customHeight="1" x14ac:dyDescent="0.25">
      <c r="A5" s="209" t="s">
        <v>3</v>
      </c>
      <c r="D5" s="313" t="s">
        <v>2</v>
      </c>
      <c r="E5" s="313"/>
      <c r="F5" s="313"/>
      <c r="G5" s="297"/>
      <c r="H5" s="314" t="s">
        <v>15</v>
      </c>
      <c r="I5" s="314"/>
      <c r="J5" s="314"/>
      <c r="K5" s="54"/>
    </row>
    <row r="6" spans="1:22" ht="19.5" customHeight="1" x14ac:dyDescent="0.25">
      <c r="C6" s="210"/>
      <c r="D6" s="313" t="s">
        <v>16</v>
      </c>
      <c r="E6" s="313"/>
      <c r="F6" s="313"/>
      <c r="G6" s="31"/>
      <c r="H6" s="313" t="s">
        <v>16</v>
      </c>
      <c r="I6" s="313"/>
      <c r="J6" s="313"/>
      <c r="K6" s="54"/>
    </row>
    <row r="7" spans="1:22" ht="19.5" customHeight="1" x14ac:dyDescent="0.25">
      <c r="C7" s="210"/>
      <c r="D7" s="311" t="s">
        <v>238</v>
      </c>
      <c r="E7" s="311"/>
      <c r="F7" s="311"/>
      <c r="G7" s="31"/>
      <c r="H7" s="311" t="s">
        <v>238</v>
      </c>
      <c r="I7" s="311"/>
      <c r="J7" s="311"/>
      <c r="K7" s="54"/>
    </row>
    <row r="8" spans="1:22" ht="19.5" customHeight="1" x14ac:dyDescent="0.25">
      <c r="C8" s="210"/>
      <c r="D8" s="310" t="s">
        <v>237</v>
      </c>
      <c r="E8" s="311"/>
      <c r="F8" s="311"/>
      <c r="G8" s="31"/>
      <c r="H8" s="310" t="s">
        <v>237</v>
      </c>
      <c r="I8" s="311"/>
      <c r="J8" s="311"/>
      <c r="K8" s="54"/>
    </row>
    <row r="9" spans="1:22" ht="19.5" customHeight="1" x14ac:dyDescent="0.25">
      <c r="B9" s="211" t="s">
        <v>25</v>
      </c>
      <c r="C9" s="210"/>
      <c r="D9" s="212" t="s">
        <v>154</v>
      </c>
      <c r="E9" s="92"/>
      <c r="F9" s="212" t="s">
        <v>123</v>
      </c>
      <c r="G9" s="92"/>
      <c r="H9" s="212" t="s">
        <v>154</v>
      </c>
      <c r="I9" s="92"/>
      <c r="J9" s="92" t="s">
        <v>123</v>
      </c>
      <c r="K9" s="54"/>
    </row>
    <row r="10" spans="1:22" ht="19.5" customHeight="1" x14ac:dyDescent="0.25">
      <c r="A10" s="220" t="s">
        <v>188</v>
      </c>
      <c r="D10" s="312" t="s">
        <v>89</v>
      </c>
      <c r="E10" s="312"/>
      <c r="F10" s="312"/>
      <c r="G10" s="312"/>
      <c r="H10" s="312"/>
      <c r="I10" s="312"/>
      <c r="J10" s="312"/>
      <c r="K10" s="54"/>
    </row>
    <row r="11" spans="1:22" s="214" customFormat="1" ht="19.5" customHeight="1" x14ac:dyDescent="0.25">
      <c r="A11" s="56" t="s">
        <v>169</v>
      </c>
      <c r="B11" s="30"/>
      <c r="C11" s="30"/>
      <c r="D11" s="213"/>
      <c r="E11" s="213"/>
      <c r="F11" s="213"/>
      <c r="G11" s="213"/>
      <c r="H11" s="213"/>
      <c r="I11" s="213"/>
      <c r="J11" s="213"/>
    </row>
    <row r="12" spans="1:22" s="214" customFormat="1" ht="19.5" customHeight="1" x14ac:dyDescent="0.25">
      <c r="A12" s="259" t="s">
        <v>197</v>
      </c>
      <c r="B12" s="30">
        <v>11</v>
      </c>
      <c r="C12" s="30"/>
      <c r="D12" s="215">
        <v>5374341</v>
      </c>
      <c r="E12" s="215"/>
      <c r="F12" s="215">
        <v>5646876</v>
      </c>
      <c r="G12" s="215"/>
      <c r="H12" s="215">
        <v>4138167</v>
      </c>
      <c r="I12" s="215"/>
      <c r="J12" s="215">
        <v>4252758</v>
      </c>
      <c r="L12" s="273"/>
      <c r="M12" s="273"/>
      <c r="N12" s="273"/>
      <c r="O12" s="273"/>
      <c r="P12" s="273"/>
      <c r="Q12" s="273"/>
      <c r="R12" s="273"/>
      <c r="S12" s="278"/>
      <c r="T12" s="278"/>
      <c r="U12" s="278"/>
      <c r="V12" s="278"/>
    </row>
    <row r="13" spans="1:22" s="214" customFormat="1" ht="19.5" customHeight="1" x14ac:dyDescent="0.25">
      <c r="A13" s="216" t="s">
        <v>65</v>
      </c>
      <c r="B13" s="30"/>
      <c r="C13" s="30"/>
      <c r="D13" s="215">
        <v>36346</v>
      </c>
      <c r="E13" s="215"/>
      <c r="F13" s="215">
        <v>41568</v>
      </c>
      <c r="G13" s="215"/>
      <c r="H13" s="215">
        <v>8543</v>
      </c>
      <c r="I13" s="215"/>
      <c r="J13" s="215">
        <v>56134</v>
      </c>
      <c r="L13" s="273"/>
      <c r="M13" s="273"/>
      <c r="N13" s="273"/>
      <c r="O13" s="273"/>
      <c r="P13" s="273"/>
      <c r="Q13" s="273"/>
      <c r="R13" s="273"/>
      <c r="S13" s="278"/>
      <c r="T13" s="278"/>
      <c r="U13" s="278"/>
      <c r="V13" s="278"/>
    </row>
    <row r="14" spans="1:22" s="214" customFormat="1" ht="19.5" customHeight="1" x14ac:dyDescent="0.25">
      <c r="A14" s="102" t="s">
        <v>170</v>
      </c>
      <c r="B14" s="30"/>
      <c r="C14" s="30"/>
      <c r="D14" s="217">
        <f>SUM(D12:D13)</f>
        <v>5410687</v>
      </c>
      <c r="E14" s="218"/>
      <c r="F14" s="217">
        <f>SUM(F12:F13)</f>
        <v>5688444</v>
      </c>
      <c r="G14" s="218"/>
      <c r="H14" s="217">
        <f>SUM(H12:H13)</f>
        <v>4146710</v>
      </c>
      <c r="I14" s="218"/>
      <c r="J14" s="217">
        <f>SUM(J12:J13)</f>
        <v>4308892</v>
      </c>
      <c r="L14" s="273"/>
      <c r="M14" s="273"/>
      <c r="N14" s="273"/>
      <c r="O14" s="273"/>
      <c r="P14" s="273"/>
      <c r="Q14" s="273"/>
      <c r="R14" s="273"/>
      <c r="S14" s="278"/>
      <c r="T14" s="278"/>
      <c r="U14" s="278"/>
      <c r="V14" s="278"/>
    </row>
    <row r="15" spans="1:22" ht="12" customHeight="1" x14ac:dyDescent="0.25">
      <c r="D15" s="219"/>
      <c r="E15" s="218"/>
      <c r="F15" s="219"/>
      <c r="G15" s="218"/>
      <c r="H15" s="219"/>
      <c r="I15" s="218"/>
      <c r="J15" s="219"/>
      <c r="K15" s="54"/>
      <c r="L15" s="274"/>
      <c r="M15" s="274"/>
      <c r="N15" s="274"/>
      <c r="O15" s="274"/>
      <c r="P15" s="274"/>
      <c r="Q15" s="274"/>
      <c r="R15" s="274"/>
    </row>
    <row r="16" spans="1:22" s="214" customFormat="1" ht="19.5" customHeight="1" x14ac:dyDescent="0.25">
      <c r="A16" s="220" t="s">
        <v>67</v>
      </c>
      <c r="B16" s="30"/>
      <c r="C16" s="30"/>
      <c r="D16" s="221"/>
      <c r="E16" s="222"/>
      <c r="F16" s="221"/>
      <c r="G16" s="222"/>
      <c r="H16" s="221"/>
      <c r="I16" s="215"/>
      <c r="J16" s="221"/>
      <c r="L16" s="273"/>
      <c r="M16" s="273"/>
      <c r="N16" s="273"/>
      <c r="O16" s="273"/>
      <c r="P16" s="273"/>
      <c r="Q16" s="273"/>
      <c r="R16" s="273"/>
    </row>
    <row r="17" spans="1:22" s="214" customFormat="1" ht="19.5" customHeight="1" x14ac:dyDescent="0.25">
      <c r="A17" s="259" t="s">
        <v>198</v>
      </c>
      <c r="B17" s="30">
        <v>5</v>
      </c>
      <c r="C17" s="30"/>
      <c r="D17" s="215">
        <v>-4913834</v>
      </c>
      <c r="E17" s="215"/>
      <c r="F17" s="215">
        <v>-4937437</v>
      </c>
      <c r="G17" s="215"/>
      <c r="H17" s="215">
        <v>-3859831</v>
      </c>
      <c r="I17" s="215"/>
      <c r="J17" s="215">
        <v>-3839417</v>
      </c>
      <c r="L17" s="273"/>
      <c r="M17" s="273"/>
      <c r="N17" s="273"/>
      <c r="O17" s="273"/>
      <c r="P17" s="273"/>
      <c r="Q17" s="273"/>
      <c r="R17" s="273"/>
      <c r="S17" s="278"/>
      <c r="T17" s="278"/>
      <c r="U17" s="278"/>
      <c r="V17" s="278"/>
    </row>
    <row r="18" spans="1:22" s="214" customFormat="1" ht="19.5" customHeight="1" x14ac:dyDescent="0.25">
      <c r="A18" s="223" t="s">
        <v>102</v>
      </c>
      <c r="B18" s="30"/>
      <c r="C18" s="30"/>
      <c r="D18" s="215">
        <v>-244579</v>
      </c>
      <c r="E18" s="215"/>
      <c r="F18" s="215">
        <v>-232034</v>
      </c>
      <c r="G18" s="215"/>
      <c r="H18" s="215">
        <v>-189157</v>
      </c>
      <c r="I18" s="215"/>
      <c r="J18" s="215">
        <v>-184632</v>
      </c>
      <c r="L18" s="273"/>
      <c r="M18" s="273"/>
      <c r="N18" s="273"/>
      <c r="O18" s="273"/>
      <c r="P18" s="273"/>
      <c r="Q18" s="273"/>
      <c r="R18" s="273"/>
      <c r="S18" s="278"/>
      <c r="T18" s="278"/>
      <c r="U18" s="278"/>
      <c r="V18" s="278"/>
    </row>
    <row r="19" spans="1:22" s="214" customFormat="1" ht="19.5" customHeight="1" x14ac:dyDescent="0.25">
      <c r="A19" s="223" t="s">
        <v>171</v>
      </c>
      <c r="B19" s="30">
        <v>4</v>
      </c>
      <c r="C19" s="30"/>
      <c r="D19" s="215">
        <v>-282488</v>
      </c>
      <c r="E19" s="215"/>
      <c r="F19" s="215">
        <v>-272921</v>
      </c>
      <c r="G19" s="215"/>
      <c r="H19" s="215">
        <v>-119919</v>
      </c>
      <c r="I19" s="215"/>
      <c r="J19" s="215">
        <v>-129090</v>
      </c>
      <c r="L19" s="273"/>
      <c r="M19" s="273"/>
      <c r="N19" s="273"/>
      <c r="O19" s="273"/>
      <c r="P19" s="273"/>
      <c r="Q19" s="273"/>
      <c r="R19" s="273"/>
      <c r="S19" s="278"/>
      <c r="T19" s="278"/>
      <c r="U19" s="278"/>
      <c r="V19" s="278"/>
    </row>
    <row r="20" spans="1:22" s="214" customFormat="1" ht="19.5" customHeight="1" x14ac:dyDescent="0.25">
      <c r="A20" s="223" t="s">
        <v>37</v>
      </c>
      <c r="B20" s="30"/>
      <c r="C20" s="30"/>
      <c r="D20" s="215">
        <v>-152170</v>
      </c>
      <c r="E20" s="215"/>
      <c r="F20" s="215">
        <v>-137633</v>
      </c>
      <c r="G20" s="215"/>
      <c r="H20" s="215">
        <v>-119853</v>
      </c>
      <c r="I20" s="215"/>
      <c r="J20" s="215">
        <v>-117896</v>
      </c>
      <c r="L20" s="273"/>
      <c r="M20" s="273"/>
      <c r="N20" s="273"/>
      <c r="O20" s="273"/>
      <c r="P20" s="273"/>
      <c r="Q20" s="273"/>
      <c r="R20" s="273"/>
      <c r="S20" s="278"/>
      <c r="T20" s="278"/>
      <c r="U20" s="278"/>
      <c r="V20" s="278"/>
    </row>
    <row r="21" spans="1:22" s="214" customFormat="1" ht="16.5" customHeight="1" x14ac:dyDescent="0.25">
      <c r="A21" s="102" t="s">
        <v>66</v>
      </c>
      <c r="B21" s="30"/>
      <c r="C21" s="30"/>
      <c r="D21" s="217">
        <f>SUM(D17:D20)</f>
        <v>-5593071</v>
      </c>
      <c r="E21" s="215"/>
      <c r="F21" s="217">
        <f>SUM(F17:F20)</f>
        <v>-5580025</v>
      </c>
      <c r="G21" s="215"/>
      <c r="H21" s="217">
        <f>SUM(H17:H20)</f>
        <v>-4288760</v>
      </c>
      <c r="I21" s="215"/>
      <c r="J21" s="217">
        <f>SUM(J17:J20)</f>
        <v>-4271035</v>
      </c>
      <c r="L21" s="273"/>
      <c r="M21" s="273"/>
      <c r="N21" s="273"/>
      <c r="O21" s="273"/>
      <c r="P21" s="273"/>
      <c r="Q21" s="273"/>
      <c r="R21" s="273"/>
      <c r="S21" s="278"/>
      <c r="T21" s="278"/>
      <c r="U21" s="278"/>
      <c r="V21" s="278"/>
    </row>
    <row r="22" spans="1:22" s="226" customFormat="1" ht="12.6" customHeight="1" x14ac:dyDescent="0.25">
      <c r="A22" s="210"/>
      <c r="B22" s="224"/>
      <c r="C22" s="210"/>
      <c r="D22" s="219"/>
      <c r="E22" s="218"/>
      <c r="F22" s="219"/>
      <c r="G22" s="218"/>
      <c r="H22" s="219"/>
      <c r="I22" s="218"/>
      <c r="J22" s="219"/>
      <c r="K22" s="225"/>
      <c r="L22" s="275"/>
      <c r="M22" s="275"/>
      <c r="N22" s="275"/>
      <c r="O22" s="275"/>
      <c r="P22" s="275"/>
      <c r="Q22" s="275"/>
      <c r="R22" s="275"/>
      <c r="S22" s="278"/>
      <c r="T22" s="278"/>
      <c r="U22" s="278"/>
      <c r="V22" s="278"/>
    </row>
    <row r="23" spans="1:22" s="214" customFormat="1" ht="16.5" customHeight="1" x14ac:dyDescent="0.25">
      <c r="A23" s="36" t="s">
        <v>225</v>
      </c>
      <c r="B23" s="30">
        <v>6</v>
      </c>
      <c r="C23" s="30"/>
      <c r="D23" s="264">
        <v>-188</v>
      </c>
      <c r="E23" s="215"/>
      <c r="F23" s="228">
        <v>-1075</v>
      </c>
      <c r="G23" s="215"/>
      <c r="H23" s="228">
        <v>0</v>
      </c>
      <c r="I23" s="215"/>
      <c r="J23" s="228">
        <v>0</v>
      </c>
      <c r="L23" s="273"/>
      <c r="M23" s="273"/>
      <c r="N23" s="273"/>
      <c r="O23" s="273"/>
      <c r="P23" s="273"/>
      <c r="Q23" s="273"/>
      <c r="R23" s="273"/>
      <c r="S23" s="278"/>
      <c r="T23" s="278"/>
      <c r="U23" s="278"/>
      <c r="V23" s="278"/>
    </row>
    <row r="24" spans="1:22" s="214" customFormat="1" ht="19.5" customHeight="1" x14ac:dyDescent="0.25">
      <c r="A24" s="262" t="s">
        <v>164</v>
      </c>
      <c r="B24" s="227"/>
      <c r="C24" s="227"/>
      <c r="D24" s="257"/>
      <c r="E24" s="257"/>
      <c r="F24" s="257"/>
      <c r="G24" s="257"/>
      <c r="H24" s="257"/>
      <c r="I24" s="257"/>
      <c r="J24" s="257"/>
      <c r="L24" s="273"/>
      <c r="M24" s="273"/>
      <c r="N24" s="273"/>
      <c r="O24" s="273"/>
      <c r="P24" s="273"/>
      <c r="Q24" s="273"/>
      <c r="R24" s="273"/>
      <c r="S24" s="278"/>
      <c r="T24" s="278"/>
      <c r="U24" s="278"/>
      <c r="V24" s="278"/>
    </row>
    <row r="25" spans="1:22" s="214" customFormat="1" ht="19.5" customHeight="1" x14ac:dyDescent="0.25">
      <c r="A25" s="262" t="s">
        <v>191</v>
      </c>
      <c r="B25" s="227"/>
      <c r="C25" s="227"/>
      <c r="D25" s="258">
        <f>SUM(D14,D21,D23)</f>
        <v>-182572</v>
      </c>
      <c r="E25" s="218"/>
      <c r="F25" s="258">
        <f>SUM(F14,F21,F23)</f>
        <v>107344</v>
      </c>
      <c r="G25" s="218"/>
      <c r="H25" s="258">
        <f>SUM(H14,H21,H23)</f>
        <v>-142050</v>
      </c>
      <c r="I25" s="218"/>
      <c r="J25" s="258">
        <f>SUM(J14,J21,J23)</f>
        <v>37857</v>
      </c>
      <c r="L25" s="273"/>
      <c r="M25" s="273"/>
      <c r="N25" s="273"/>
      <c r="O25" s="273"/>
      <c r="P25" s="273"/>
      <c r="Q25" s="273"/>
      <c r="R25" s="273"/>
      <c r="S25" s="278"/>
      <c r="T25" s="278"/>
      <c r="U25" s="278"/>
      <c r="V25" s="278"/>
    </row>
    <row r="26" spans="1:22" s="214" customFormat="1" ht="19.5" customHeight="1" x14ac:dyDescent="0.25">
      <c r="A26" s="95" t="s">
        <v>257</v>
      </c>
      <c r="B26" s="30"/>
      <c r="C26" s="30"/>
      <c r="D26" s="228">
        <v>6882</v>
      </c>
      <c r="E26" s="229"/>
      <c r="F26" s="228">
        <v>-12878</v>
      </c>
      <c r="G26" s="229"/>
      <c r="H26" s="228">
        <v>6503</v>
      </c>
      <c r="I26" s="229"/>
      <c r="J26" s="228">
        <v>-4082</v>
      </c>
      <c r="L26" s="273"/>
      <c r="M26" s="273"/>
      <c r="N26" s="273"/>
      <c r="O26" s="273"/>
      <c r="P26" s="273"/>
      <c r="Q26" s="273"/>
      <c r="R26" s="273"/>
      <c r="S26" s="278"/>
      <c r="T26" s="278"/>
      <c r="U26" s="278"/>
      <c r="V26" s="278"/>
    </row>
    <row r="27" spans="1:22" s="214" customFormat="1" ht="19.5" customHeight="1" thickBot="1" x14ac:dyDescent="0.3">
      <c r="A27" s="57" t="s">
        <v>193</v>
      </c>
      <c r="B27" s="30"/>
      <c r="C27" s="30"/>
      <c r="D27" s="230">
        <f>SUM(D25:D26)</f>
        <v>-175690</v>
      </c>
      <c r="E27" s="218"/>
      <c r="F27" s="230">
        <f>SUM(F25:F26)</f>
        <v>94466</v>
      </c>
      <c r="G27" s="218"/>
      <c r="H27" s="230">
        <f>SUM(H25:H26)</f>
        <v>-135547</v>
      </c>
      <c r="I27" s="218"/>
      <c r="J27" s="230">
        <f>SUM(J25:J26)</f>
        <v>33775</v>
      </c>
      <c r="L27" s="273"/>
      <c r="M27" s="273"/>
      <c r="N27" s="273"/>
      <c r="O27" s="273"/>
      <c r="P27" s="273"/>
      <c r="Q27" s="273"/>
      <c r="R27" s="273"/>
      <c r="S27" s="278"/>
      <c r="T27" s="278"/>
      <c r="U27" s="278"/>
      <c r="V27" s="278"/>
    </row>
    <row r="28" spans="1:22" s="214" customFormat="1" ht="12" customHeight="1" thickTop="1" x14ac:dyDescent="0.25">
      <c r="A28" s="210"/>
      <c r="B28" s="224"/>
      <c r="C28" s="210"/>
      <c r="D28" s="231"/>
      <c r="E28" s="218"/>
      <c r="F28" s="231"/>
      <c r="G28" s="218"/>
      <c r="H28" s="231"/>
      <c r="I28" s="218"/>
      <c r="J28" s="231"/>
      <c r="L28" s="273"/>
      <c r="M28" s="273"/>
      <c r="N28" s="273"/>
      <c r="O28" s="273"/>
      <c r="P28" s="273"/>
      <c r="Q28" s="273"/>
      <c r="R28" s="273"/>
    </row>
    <row r="29" spans="1:22" s="214" customFormat="1" ht="19.5" customHeight="1" x14ac:dyDescent="0.25">
      <c r="A29" s="57" t="s">
        <v>68</v>
      </c>
      <c r="B29" s="224"/>
      <c r="C29" s="210"/>
      <c r="D29" s="232"/>
      <c r="E29" s="233"/>
      <c r="F29" s="232"/>
      <c r="G29" s="233"/>
      <c r="H29" s="232"/>
      <c r="I29" s="233"/>
      <c r="J29" s="232"/>
      <c r="L29" s="273"/>
      <c r="M29" s="273"/>
      <c r="N29" s="273"/>
      <c r="O29" s="273"/>
      <c r="P29" s="273"/>
      <c r="Q29" s="273"/>
      <c r="R29" s="273"/>
    </row>
    <row r="30" spans="1:22" s="214" customFormat="1" ht="19.5" customHeight="1" x14ac:dyDescent="0.25">
      <c r="A30" s="103" t="s">
        <v>172</v>
      </c>
      <c r="B30" s="224"/>
      <c r="C30" s="210"/>
      <c r="D30" s="232"/>
      <c r="E30" s="233"/>
      <c r="F30" s="232"/>
      <c r="G30" s="233"/>
      <c r="H30" s="232"/>
      <c r="I30" s="233"/>
      <c r="J30" s="232"/>
      <c r="L30" s="273"/>
      <c r="M30" s="273"/>
      <c r="N30" s="273"/>
      <c r="O30" s="273"/>
      <c r="P30" s="273"/>
      <c r="Q30" s="273"/>
      <c r="R30" s="273"/>
    </row>
    <row r="31" spans="1:22" s="214" customFormat="1" ht="19.5" customHeight="1" x14ac:dyDescent="0.25">
      <c r="A31" s="32" t="s">
        <v>137</v>
      </c>
      <c r="B31" s="224"/>
      <c r="C31" s="210"/>
      <c r="D31" s="234">
        <v>-6777</v>
      </c>
      <c r="E31" s="32"/>
      <c r="F31" s="234">
        <v>-4055</v>
      </c>
      <c r="G31" s="234"/>
      <c r="H31" s="47">
        <v>0</v>
      </c>
      <c r="I31" s="235"/>
      <c r="J31" s="47">
        <v>0</v>
      </c>
      <c r="L31" s="273"/>
      <c r="M31" s="273"/>
      <c r="N31" s="273"/>
      <c r="O31" s="273"/>
      <c r="P31" s="273"/>
      <c r="Q31" s="273"/>
      <c r="R31" s="273"/>
      <c r="S31" s="278"/>
      <c r="T31" s="278"/>
      <c r="U31" s="278"/>
      <c r="V31" s="278"/>
    </row>
    <row r="32" spans="1:22" s="214" customFormat="1" ht="19.5" customHeight="1" x14ac:dyDescent="0.25">
      <c r="A32" s="32" t="s">
        <v>233</v>
      </c>
      <c r="B32" s="208"/>
      <c r="C32" s="210"/>
      <c r="D32" s="265">
        <v>-94</v>
      </c>
      <c r="E32" s="234"/>
      <c r="F32" s="265">
        <v>-74</v>
      </c>
      <c r="G32" s="234"/>
      <c r="H32" s="53">
        <v>0</v>
      </c>
      <c r="I32" s="235"/>
      <c r="J32" s="53">
        <v>0</v>
      </c>
      <c r="L32" s="273"/>
      <c r="M32" s="273"/>
      <c r="N32" s="273"/>
      <c r="O32" s="273"/>
      <c r="P32" s="273"/>
      <c r="Q32" s="273"/>
      <c r="R32" s="273"/>
      <c r="S32" s="278"/>
      <c r="T32" s="278"/>
      <c r="U32" s="278"/>
      <c r="V32" s="278"/>
    </row>
    <row r="33" spans="1:23" s="214" customFormat="1" ht="19.5" customHeight="1" x14ac:dyDescent="0.25">
      <c r="A33" s="57" t="s">
        <v>218</v>
      </c>
      <c r="B33" s="208"/>
      <c r="C33" s="210"/>
      <c r="D33" s="234"/>
      <c r="E33" s="234"/>
      <c r="F33" s="234"/>
      <c r="G33" s="234"/>
      <c r="H33" s="47"/>
      <c r="I33" s="235"/>
      <c r="J33" s="47"/>
      <c r="L33" s="273"/>
      <c r="M33" s="273"/>
      <c r="N33" s="273"/>
      <c r="O33" s="273"/>
      <c r="P33" s="273"/>
      <c r="Q33" s="273"/>
      <c r="R33" s="273"/>
      <c r="S33" s="278"/>
    </row>
    <row r="34" spans="1:23" s="214" customFormat="1" ht="19.5" customHeight="1" x14ac:dyDescent="0.25">
      <c r="A34" s="57" t="s">
        <v>195</v>
      </c>
      <c r="B34" s="208"/>
      <c r="C34" s="210"/>
      <c r="D34" s="270">
        <f>SUM(D31:D33)</f>
        <v>-6871</v>
      </c>
      <c r="E34" s="271"/>
      <c r="F34" s="270">
        <f>SUM(F31:F33)</f>
        <v>-4129</v>
      </c>
      <c r="G34" s="271"/>
      <c r="H34" s="49">
        <f>SUM(H31:H33)</f>
        <v>0</v>
      </c>
      <c r="I34" s="271"/>
      <c r="J34" s="49">
        <f>SUM(J31:J33)</f>
        <v>0</v>
      </c>
      <c r="L34" s="273"/>
      <c r="M34" s="273"/>
      <c r="N34" s="273"/>
      <c r="O34" s="273"/>
      <c r="P34" s="273"/>
      <c r="Q34" s="273"/>
      <c r="R34" s="273"/>
      <c r="S34" s="278"/>
      <c r="T34" s="278"/>
      <c r="U34" s="278"/>
      <c r="V34" s="278"/>
    </row>
    <row r="35" spans="1:23" s="214" customFormat="1" ht="19.5" customHeight="1" x14ac:dyDescent="0.25">
      <c r="A35" s="103" t="s">
        <v>156</v>
      </c>
      <c r="B35" s="208"/>
      <c r="C35" s="210"/>
      <c r="D35" s="234"/>
      <c r="E35" s="234"/>
      <c r="F35" s="234"/>
      <c r="G35" s="234"/>
      <c r="H35" s="47"/>
      <c r="I35" s="235"/>
      <c r="J35" s="47"/>
      <c r="L35" s="273"/>
      <c r="M35" s="273"/>
      <c r="N35" s="273"/>
      <c r="O35" s="273"/>
      <c r="P35" s="273"/>
      <c r="Q35" s="273"/>
      <c r="R35" s="273"/>
    </row>
    <row r="36" spans="1:23" s="214" customFormat="1" ht="19.5" customHeight="1" x14ac:dyDescent="0.25">
      <c r="A36" s="32" t="s">
        <v>168</v>
      </c>
      <c r="B36" s="208"/>
      <c r="C36" s="210"/>
      <c r="D36" s="234">
        <v>-14124</v>
      </c>
      <c r="E36" s="234"/>
      <c r="F36" s="47">
        <v>0</v>
      </c>
      <c r="G36" s="234"/>
      <c r="H36" s="47">
        <v>-14124</v>
      </c>
      <c r="I36" s="235"/>
      <c r="J36" s="47">
        <v>0</v>
      </c>
      <c r="L36" s="273"/>
      <c r="M36" s="273"/>
      <c r="N36" s="273"/>
      <c r="O36" s="273"/>
      <c r="P36" s="273"/>
      <c r="Q36" s="273"/>
      <c r="R36" s="273"/>
      <c r="S36" s="278"/>
      <c r="T36" s="278"/>
      <c r="U36" s="278"/>
      <c r="V36" s="278"/>
    </row>
    <row r="37" spans="1:23" s="214" customFormat="1" ht="19.5" customHeight="1" x14ac:dyDescent="0.25">
      <c r="A37" s="32" t="s">
        <v>158</v>
      </c>
      <c r="B37" s="208"/>
      <c r="C37" s="210"/>
      <c r="D37" s="265">
        <v>2825</v>
      </c>
      <c r="E37" s="234"/>
      <c r="F37" s="53">
        <v>0</v>
      </c>
      <c r="G37" s="234"/>
      <c r="H37" s="53">
        <v>2825</v>
      </c>
      <c r="I37" s="235"/>
      <c r="J37" s="53">
        <v>0</v>
      </c>
      <c r="L37" s="273"/>
      <c r="M37" s="273"/>
      <c r="N37" s="273"/>
      <c r="O37" s="273"/>
      <c r="P37" s="273"/>
      <c r="Q37" s="273"/>
      <c r="R37" s="273"/>
      <c r="S37" s="278"/>
      <c r="T37" s="278"/>
      <c r="U37" s="278"/>
      <c r="V37" s="278"/>
    </row>
    <row r="38" spans="1:23" s="214" customFormat="1" ht="19.5" customHeight="1" x14ac:dyDescent="0.25">
      <c r="A38" s="57" t="s">
        <v>157</v>
      </c>
      <c r="B38" s="208"/>
      <c r="C38" s="210"/>
      <c r="D38" s="271">
        <f>SUM(D36:D37)</f>
        <v>-11299</v>
      </c>
      <c r="E38" s="271"/>
      <c r="F38" s="37">
        <f>SUM(F36:F37)</f>
        <v>0</v>
      </c>
      <c r="G38" s="271"/>
      <c r="H38" s="34">
        <f>SUM(H36:H37)</f>
        <v>-11299</v>
      </c>
      <c r="I38" s="271"/>
      <c r="J38" s="34">
        <f>SUM(J36:J37)</f>
        <v>0</v>
      </c>
      <c r="L38" s="273"/>
      <c r="M38" s="273"/>
      <c r="N38" s="273"/>
      <c r="O38" s="273"/>
      <c r="P38" s="273"/>
      <c r="Q38" s="273"/>
      <c r="R38" s="273"/>
      <c r="S38" s="278"/>
      <c r="T38" s="278"/>
      <c r="U38" s="278"/>
      <c r="V38" s="278"/>
    </row>
    <row r="39" spans="1:23" s="226" customFormat="1" ht="19.5" customHeight="1" x14ac:dyDescent="0.25">
      <c r="A39" s="57" t="s">
        <v>217</v>
      </c>
      <c r="B39" s="224"/>
      <c r="C39" s="210"/>
      <c r="D39" s="34">
        <f>+D34+D38</f>
        <v>-18170</v>
      </c>
      <c r="E39" s="37"/>
      <c r="F39" s="34">
        <f>+F34+F38</f>
        <v>-4129</v>
      </c>
      <c r="G39" s="37">
        <v>23912148</v>
      </c>
      <c r="H39" s="49">
        <f>+H34+H38</f>
        <v>-11299</v>
      </c>
      <c r="I39" s="272"/>
      <c r="J39" s="49">
        <f>+J34+J38</f>
        <v>0</v>
      </c>
      <c r="K39" s="225"/>
      <c r="L39" s="273"/>
      <c r="M39" s="273"/>
      <c r="N39" s="273"/>
      <c r="O39" s="273"/>
      <c r="P39" s="273"/>
      <c r="Q39" s="273"/>
      <c r="R39" s="273"/>
      <c r="S39" s="278"/>
      <c r="T39" s="278"/>
      <c r="U39" s="278"/>
      <c r="V39" s="278"/>
      <c r="W39" s="214"/>
    </row>
    <row r="40" spans="1:23" s="226" customFormat="1" ht="19.5" customHeight="1" thickBot="1" x14ac:dyDescent="0.3">
      <c r="A40" s="57" t="s">
        <v>161</v>
      </c>
      <c r="B40" s="224"/>
      <c r="C40" s="210"/>
      <c r="D40" s="236">
        <f>SUM(D27,D39)</f>
        <v>-193860</v>
      </c>
      <c r="E40" s="37"/>
      <c r="F40" s="236">
        <f>SUM(F27,F39)</f>
        <v>90337</v>
      </c>
      <c r="G40" s="37"/>
      <c r="H40" s="236">
        <f>SUM(H27,H39)</f>
        <v>-146846</v>
      </c>
      <c r="I40" s="37"/>
      <c r="J40" s="236">
        <f>SUM(J27,J39)</f>
        <v>33775</v>
      </c>
      <c r="K40" s="225"/>
      <c r="L40" s="273"/>
      <c r="M40" s="273"/>
      <c r="N40" s="273"/>
      <c r="O40" s="273"/>
      <c r="P40" s="273"/>
      <c r="Q40" s="273"/>
      <c r="R40" s="273"/>
      <c r="S40" s="278"/>
      <c r="T40" s="278"/>
      <c r="U40" s="278"/>
      <c r="V40" s="278"/>
    </row>
    <row r="41" spans="1:23" s="214" customFormat="1" ht="12" customHeight="1" thickTop="1" x14ac:dyDescent="0.25">
      <c r="A41" s="57"/>
      <c r="B41" s="224"/>
      <c r="C41" s="210"/>
      <c r="D41" s="232"/>
      <c r="E41" s="233"/>
      <c r="F41" s="232"/>
      <c r="G41" s="233"/>
      <c r="H41" s="232"/>
      <c r="I41" s="233"/>
      <c r="J41" s="232"/>
      <c r="L41" s="275"/>
      <c r="M41" s="275"/>
      <c r="N41" s="275"/>
      <c r="O41" s="275"/>
      <c r="P41" s="275"/>
      <c r="Q41" s="275"/>
      <c r="R41" s="275"/>
      <c r="S41" s="226"/>
      <c r="T41" s="226"/>
      <c r="U41" s="226"/>
      <c r="V41" s="226"/>
      <c r="W41" s="226"/>
    </row>
    <row r="42" spans="1:23" s="214" customFormat="1" ht="19.5" customHeight="1" x14ac:dyDescent="0.25">
      <c r="A42" s="210" t="s">
        <v>159</v>
      </c>
      <c r="B42" s="224"/>
      <c r="C42" s="210"/>
      <c r="D42" s="237"/>
      <c r="E42" s="237"/>
      <c r="F42" s="237"/>
      <c r="G42" s="237"/>
      <c r="H42" s="237"/>
      <c r="I42" s="237"/>
      <c r="J42" s="237"/>
      <c r="L42" s="275"/>
      <c r="M42" s="275"/>
      <c r="N42" s="275"/>
      <c r="O42" s="275"/>
      <c r="P42" s="275"/>
      <c r="Q42" s="275"/>
      <c r="R42" s="275"/>
      <c r="S42" s="226"/>
    </row>
    <row r="43" spans="1:23" ht="19.5" customHeight="1" x14ac:dyDescent="0.25">
      <c r="A43" s="209" t="s">
        <v>138</v>
      </c>
      <c r="B43" s="224"/>
      <c r="C43" s="210"/>
      <c r="D43" s="234">
        <v>-154857</v>
      </c>
      <c r="E43" s="234"/>
      <c r="F43" s="47">
        <v>46305</v>
      </c>
      <c r="G43" s="234"/>
      <c r="H43" s="47">
        <v>-135547</v>
      </c>
      <c r="I43" s="235"/>
      <c r="J43" s="47">
        <v>33775</v>
      </c>
      <c r="L43" s="273"/>
      <c r="M43" s="273"/>
      <c r="N43" s="273"/>
      <c r="O43" s="273"/>
      <c r="P43" s="273"/>
      <c r="Q43" s="273"/>
      <c r="R43" s="273"/>
      <c r="S43" s="278"/>
      <c r="T43" s="278"/>
      <c r="U43" s="278"/>
      <c r="V43" s="278"/>
      <c r="W43" s="214"/>
    </row>
    <row r="44" spans="1:23" ht="19.5" customHeight="1" x14ac:dyDescent="0.25">
      <c r="A44" s="209" t="s">
        <v>86</v>
      </c>
      <c r="B44" s="224"/>
      <c r="C44" s="210"/>
      <c r="D44" s="265">
        <v>-20833</v>
      </c>
      <c r="E44" s="234"/>
      <c r="F44" s="53">
        <v>48161</v>
      </c>
      <c r="G44" s="234"/>
      <c r="H44" s="53">
        <v>0</v>
      </c>
      <c r="I44" s="235"/>
      <c r="J44" s="53">
        <v>0</v>
      </c>
      <c r="L44" s="273"/>
      <c r="M44" s="273"/>
      <c r="N44" s="273"/>
      <c r="O44" s="273"/>
      <c r="P44" s="273"/>
      <c r="Q44" s="273"/>
      <c r="R44" s="273"/>
      <c r="S44" s="278"/>
      <c r="T44" s="278"/>
      <c r="U44" s="278"/>
      <c r="V44" s="278"/>
    </row>
    <row r="45" spans="1:23" s="206" customFormat="1" ht="19.5" customHeight="1" thickBot="1" x14ac:dyDescent="0.3">
      <c r="A45" s="210" t="s">
        <v>192</v>
      </c>
      <c r="B45" s="224"/>
      <c r="C45" s="210"/>
      <c r="D45" s="236">
        <f>SUM(D43:D44)</f>
        <v>-175690</v>
      </c>
      <c r="E45" s="237"/>
      <c r="F45" s="236">
        <f>SUM(F43:F44)</f>
        <v>94466</v>
      </c>
      <c r="G45" s="237"/>
      <c r="H45" s="236">
        <f>SUM(H43:H44)</f>
        <v>-135547</v>
      </c>
      <c r="I45" s="237"/>
      <c r="J45" s="236">
        <f>SUM(J43:J44)</f>
        <v>33775</v>
      </c>
      <c r="K45" s="201"/>
      <c r="L45" s="274"/>
      <c r="M45" s="274"/>
      <c r="N45" s="274"/>
      <c r="O45" s="274"/>
      <c r="P45" s="274"/>
      <c r="Q45" s="274"/>
      <c r="R45" s="274"/>
      <c r="S45" s="278"/>
      <c r="T45" s="278"/>
      <c r="U45" s="278"/>
      <c r="V45" s="278"/>
      <c r="W45" s="205"/>
    </row>
    <row r="46" spans="1:23" ht="12" customHeight="1" thickTop="1" x14ac:dyDescent="0.25">
      <c r="A46" s="57"/>
      <c r="B46" s="224"/>
      <c r="C46" s="210"/>
      <c r="K46" s="54"/>
      <c r="L46" s="274"/>
      <c r="M46" s="274"/>
      <c r="N46" s="274"/>
      <c r="O46" s="274"/>
      <c r="P46" s="274"/>
      <c r="Q46" s="274"/>
      <c r="R46" s="274"/>
      <c r="T46" s="201"/>
      <c r="U46" s="203"/>
      <c r="W46" s="206"/>
    </row>
    <row r="47" spans="1:23" ht="19.5" customHeight="1" x14ac:dyDescent="0.25">
      <c r="A47" s="210" t="s">
        <v>196</v>
      </c>
      <c r="B47" s="224"/>
      <c r="C47" s="210"/>
      <c r="D47" s="232"/>
      <c r="E47" s="233"/>
      <c r="F47" s="232"/>
      <c r="G47" s="233"/>
      <c r="H47" s="232"/>
      <c r="I47" s="233"/>
      <c r="J47" s="232"/>
      <c r="K47" s="54"/>
      <c r="L47" s="276"/>
      <c r="M47" s="277"/>
      <c r="N47" s="276"/>
      <c r="O47" s="277"/>
      <c r="P47" s="276"/>
      <c r="Q47" s="277"/>
      <c r="R47" s="276"/>
      <c r="S47" s="201"/>
    </row>
    <row r="48" spans="1:23" ht="19.5" customHeight="1" x14ac:dyDescent="0.25">
      <c r="A48" s="209" t="s">
        <v>138</v>
      </c>
      <c r="B48" s="224"/>
      <c r="C48" s="210"/>
      <c r="D48" s="234">
        <v>-172111</v>
      </c>
      <c r="E48" s="234"/>
      <c r="F48" s="47">
        <v>42937</v>
      </c>
      <c r="G48" s="234"/>
      <c r="H48" s="47">
        <v>-146846</v>
      </c>
      <c r="I48" s="235"/>
      <c r="J48" s="47">
        <v>33775</v>
      </c>
      <c r="K48" s="54"/>
      <c r="L48" s="274"/>
      <c r="M48" s="274"/>
      <c r="N48" s="274"/>
      <c r="O48" s="274"/>
      <c r="P48" s="274"/>
      <c r="Q48" s="274"/>
      <c r="R48" s="274"/>
      <c r="S48" s="278"/>
      <c r="T48" s="278"/>
      <c r="U48" s="278"/>
      <c r="V48" s="278"/>
    </row>
    <row r="49" spans="1:22" ht="19.5" customHeight="1" x14ac:dyDescent="0.25">
      <c r="A49" s="209" t="s">
        <v>86</v>
      </c>
      <c r="B49" s="224"/>
      <c r="C49" s="210"/>
      <c r="D49" s="265">
        <v>-21749</v>
      </c>
      <c r="E49" s="234"/>
      <c r="F49" s="53">
        <v>47400</v>
      </c>
      <c r="G49" s="234"/>
      <c r="H49" s="53">
        <v>0</v>
      </c>
      <c r="I49" s="235"/>
      <c r="J49" s="53">
        <v>0</v>
      </c>
      <c r="K49" s="54"/>
      <c r="L49" s="274"/>
      <c r="M49" s="274"/>
      <c r="N49" s="274"/>
      <c r="O49" s="274"/>
      <c r="P49" s="274"/>
      <c r="Q49" s="274"/>
      <c r="R49" s="274"/>
      <c r="S49" s="278"/>
      <c r="T49" s="278"/>
      <c r="U49" s="278"/>
      <c r="V49" s="278"/>
    </row>
    <row r="50" spans="1:22" ht="19.5" customHeight="1" thickBot="1" x14ac:dyDescent="0.3">
      <c r="A50" s="210" t="s">
        <v>152</v>
      </c>
      <c r="B50" s="224"/>
      <c r="C50" s="210"/>
      <c r="D50" s="238">
        <f>SUM(D48:D49)</f>
        <v>-193860</v>
      </c>
      <c r="E50" s="237"/>
      <c r="F50" s="238">
        <f>SUM(F48:F49)</f>
        <v>90337</v>
      </c>
      <c r="G50" s="237"/>
      <c r="H50" s="238">
        <f>SUM(H48:H49)</f>
        <v>-146846</v>
      </c>
      <c r="I50" s="237"/>
      <c r="J50" s="238">
        <f>SUM(J48:J49)</f>
        <v>33775</v>
      </c>
      <c r="K50" s="54"/>
      <c r="L50" s="274"/>
      <c r="M50" s="274"/>
      <c r="N50" s="274"/>
      <c r="O50" s="274"/>
      <c r="P50" s="274"/>
      <c r="Q50" s="274"/>
      <c r="R50" s="274"/>
      <c r="S50" s="278"/>
      <c r="T50" s="278"/>
      <c r="U50" s="278"/>
      <c r="V50" s="278"/>
    </row>
    <row r="51" spans="1:22" ht="12" customHeight="1" thickTop="1" x14ac:dyDescent="0.25">
      <c r="A51" s="210"/>
      <c r="B51" s="224"/>
      <c r="C51" s="210"/>
      <c r="K51" s="54"/>
      <c r="L51" s="274"/>
      <c r="M51" s="274"/>
      <c r="N51" s="274"/>
      <c r="O51" s="274"/>
      <c r="P51" s="274"/>
      <c r="Q51" s="274"/>
      <c r="R51" s="274"/>
    </row>
    <row r="52" spans="1:22" ht="19.5" customHeight="1" x14ac:dyDescent="0.25">
      <c r="A52" s="102" t="s">
        <v>220</v>
      </c>
      <c r="B52" s="30">
        <v>12</v>
      </c>
      <c r="C52" s="30"/>
      <c r="D52" s="222"/>
      <c r="E52" s="222"/>
      <c r="F52" s="222"/>
      <c r="G52" s="222"/>
      <c r="H52" s="222"/>
      <c r="I52" s="222"/>
      <c r="J52" s="222"/>
      <c r="K52" s="54"/>
      <c r="L52" s="274"/>
      <c r="M52" s="274"/>
      <c r="N52" s="274"/>
      <c r="O52" s="274"/>
      <c r="P52" s="274"/>
      <c r="Q52" s="274"/>
      <c r="R52" s="274"/>
    </row>
    <row r="53" spans="1:22" ht="19.5" customHeight="1" thickBot="1" x14ac:dyDescent="0.3">
      <c r="A53" s="259" t="s">
        <v>219</v>
      </c>
      <c r="B53" s="30"/>
      <c r="C53" s="30"/>
      <c r="D53" s="239">
        <f>D43/681480</f>
        <v>-0.22723630920936785</v>
      </c>
      <c r="E53" s="240"/>
      <c r="F53" s="239">
        <f>F43/681480</f>
        <v>6.7947702060221868E-2</v>
      </c>
      <c r="G53" s="240"/>
      <c r="H53" s="239">
        <f>H43/681480</f>
        <v>-0.19890092152374245</v>
      </c>
      <c r="I53" s="241"/>
      <c r="J53" s="239">
        <f>J43/681480</f>
        <v>4.9561249046193578E-2</v>
      </c>
      <c r="K53" s="54"/>
      <c r="L53" s="274"/>
      <c r="M53" s="274"/>
      <c r="N53" s="274"/>
      <c r="O53" s="274"/>
      <c r="P53" s="274"/>
      <c r="Q53" s="274"/>
      <c r="R53" s="274"/>
      <c r="S53" s="278"/>
      <c r="T53" s="278"/>
      <c r="U53" s="278"/>
      <c r="V53" s="278"/>
    </row>
    <row r="54" spans="1:22" ht="6.6" customHeight="1" thickTop="1" x14ac:dyDescent="0.25"/>
  </sheetData>
  <mergeCells count="9">
    <mergeCell ref="D8:F8"/>
    <mergeCell ref="H8:J8"/>
    <mergeCell ref="D10:J10"/>
    <mergeCell ref="D5:F5"/>
    <mergeCell ref="H5:J5"/>
    <mergeCell ref="D6:F6"/>
    <mergeCell ref="H6:J6"/>
    <mergeCell ref="D7:F7"/>
    <mergeCell ref="H7:J7"/>
  </mergeCells>
  <pageMargins left="0.7" right="0.7" top="0.48" bottom="0.5" header="0.5" footer="0.15"/>
  <pageSetup paperSize="9" scale="77" firstPageNumber="5" orientation="portrait" useFirstPageNumber="1" r:id="rId1"/>
  <headerFooter>
    <oddFooter>&amp;L&amp;12The accompanying notes form an integral part of the interim financial statements.
&amp;C&amp;12&amp;P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AA53"/>
  <sheetViews>
    <sheetView view="pageBreakPreview" topLeftCell="F40" zoomScale="85" zoomScaleNormal="85" zoomScaleSheetLayoutView="85" workbookViewId="0">
      <selection activeCell="A51" sqref="A51"/>
    </sheetView>
  </sheetViews>
  <sheetFormatPr defaultColWidth="9.140625" defaultRowHeight="20.25" customHeight="1" x14ac:dyDescent="0.25"/>
  <cols>
    <col min="1" max="1" width="57.140625" style="89" customWidth="1"/>
    <col min="2" max="2" width="5.42578125" style="89" customWidth="1"/>
    <col min="3" max="3" width="13.85546875" style="89" customWidth="1"/>
    <col min="4" max="4" width="1.28515625" style="89" customWidth="1"/>
    <col min="5" max="5" width="14" style="89" bestFit="1" customWidth="1"/>
    <col min="6" max="6" width="1.140625" style="89" customWidth="1"/>
    <col min="7" max="7" width="21.5703125" style="89" customWidth="1"/>
    <col min="8" max="8" width="1.140625" style="89" customWidth="1"/>
    <col min="9" max="9" width="14" style="89" bestFit="1" customWidth="1"/>
    <col min="10" max="10" width="1.140625" style="89" customWidth="1"/>
    <col min="11" max="11" width="16.140625" style="89" bestFit="1" customWidth="1"/>
    <col min="12" max="12" width="1.140625" style="89" customWidth="1"/>
    <col min="13" max="13" width="11" style="89" customWidth="1"/>
    <col min="14" max="14" width="1.140625" style="89" customWidth="1"/>
    <col min="15" max="15" width="15.140625" style="89" bestFit="1" customWidth="1"/>
    <col min="16" max="16" width="1.5703125" style="89" customWidth="1"/>
    <col min="17" max="17" width="11.7109375" style="89" customWidth="1"/>
    <col min="18" max="18" width="1.140625" style="89" customWidth="1"/>
    <col min="19" max="19" width="17.5703125" style="89" bestFit="1" customWidth="1"/>
    <col min="20" max="20" width="1.140625" style="89" customWidth="1"/>
    <col min="21" max="21" width="13.5703125" style="89" customWidth="1"/>
    <col min="22" max="22" width="1.140625" style="89" customWidth="1"/>
    <col min="23" max="23" width="16.140625" style="89" bestFit="1" customWidth="1"/>
    <col min="24" max="24" width="1.140625" style="89" customWidth="1"/>
    <col min="25" max="25" width="11" style="89" customWidth="1"/>
    <col min="26" max="26" width="1.140625" style="89" customWidth="1"/>
    <col min="27" max="27" width="14" style="89" customWidth="1"/>
    <col min="28" max="16384" width="9.140625" style="89"/>
  </cols>
  <sheetData>
    <row r="1" spans="1:27" s="105" customFormat="1" ht="19.5" customHeight="1" x14ac:dyDescent="0.3">
      <c r="A1" s="5" t="s">
        <v>234</v>
      </c>
      <c r="B1" s="5"/>
      <c r="C1" s="60"/>
      <c r="D1" s="86"/>
      <c r="E1" s="62"/>
      <c r="F1" s="86"/>
      <c r="G1" s="86"/>
      <c r="H1" s="86"/>
      <c r="I1" s="63"/>
      <c r="J1" s="86"/>
      <c r="K1" s="63"/>
      <c r="L1" s="86"/>
      <c r="M1" s="60"/>
      <c r="N1" s="86"/>
      <c r="O1" s="60"/>
      <c r="P1" s="60"/>
      <c r="Q1" s="60"/>
      <c r="R1" s="86"/>
      <c r="S1" s="63"/>
      <c r="T1" s="86"/>
      <c r="U1" s="60"/>
      <c r="V1" s="86"/>
      <c r="W1" s="60"/>
      <c r="X1" s="86"/>
      <c r="Y1" s="60"/>
      <c r="Z1" s="86"/>
      <c r="AA1" s="62"/>
    </row>
    <row r="2" spans="1:27" s="105" customFormat="1" ht="19.5" customHeight="1" x14ac:dyDescent="0.3">
      <c r="A2" s="269" t="s">
        <v>207</v>
      </c>
      <c r="B2" s="269"/>
      <c r="C2" s="60"/>
      <c r="D2" s="86"/>
      <c r="E2" s="62"/>
      <c r="F2" s="86"/>
      <c r="G2" s="86"/>
      <c r="H2" s="86"/>
      <c r="I2" s="63"/>
      <c r="J2" s="86"/>
      <c r="K2" s="63"/>
      <c r="L2" s="86"/>
      <c r="M2" s="60"/>
      <c r="N2" s="86"/>
      <c r="O2" s="60"/>
      <c r="P2" s="60"/>
      <c r="Q2" s="60"/>
      <c r="R2" s="86"/>
      <c r="S2" s="63"/>
      <c r="T2" s="86"/>
      <c r="U2" s="60"/>
      <c r="V2" s="86"/>
      <c r="W2" s="60"/>
      <c r="X2" s="86"/>
      <c r="Y2" s="60"/>
      <c r="Z2" s="86"/>
      <c r="AA2" s="62"/>
    </row>
    <row r="3" spans="1:27" ht="19.5" customHeight="1" x14ac:dyDescent="0.25">
      <c r="A3" s="126" t="s">
        <v>91</v>
      </c>
      <c r="B3" s="126"/>
      <c r="C3" s="8"/>
      <c r="D3" s="80"/>
      <c r="E3" s="12"/>
      <c r="F3" s="80"/>
      <c r="G3" s="80"/>
      <c r="H3" s="80"/>
      <c r="I3" s="26"/>
      <c r="J3" s="80"/>
      <c r="K3" s="26"/>
      <c r="L3" s="80"/>
      <c r="M3" s="8"/>
      <c r="N3" s="80"/>
      <c r="O3" s="8"/>
      <c r="P3" s="8"/>
      <c r="Q3" s="8"/>
      <c r="R3" s="80"/>
      <c r="S3" s="26"/>
      <c r="T3" s="80"/>
      <c r="U3" s="8"/>
      <c r="V3" s="80"/>
      <c r="W3" s="8"/>
      <c r="X3" s="80"/>
      <c r="Y3" s="8"/>
      <c r="Z3" s="80"/>
      <c r="AA3" s="12"/>
    </row>
    <row r="4" spans="1:27" ht="19.5" customHeight="1" x14ac:dyDescent="0.25">
      <c r="A4" s="126"/>
      <c r="B4" s="126"/>
      <c r="C4" s="8"/>
      <c r="D4" s="80"/>
      <c r="E4" s="12"/>
      <c r="F4" s="80"/>
      <c r="G4" s="80"/>
      <c r="H4" s="80"/>
      <c r="I4" s="26"/>
      <c r="J4" s="80"/>
      <c r="K4" s="26"/>
      <c r="L4" s="80"/>
      <c r="M4" s="8"/>
      <c r="N4" s="80"/>
      <c r="O4" s="8"/>
      <c r="P4" s="8"/>
      <c r="Q4" s="8"/>
      <c r="R4" s="80"/>
      <c r="S4" s="26"/>
      <c r="T4" s="80"/>
      <c r="U4" s="8"/>
      <c r="V4" s="80"/>
      <c r="W4" s="8"/>
      <c r="X4" s="80"/>
      <c r="Y4" s="8"/>
      <c r="Z4" s="80"/>
      <c r="AA4" s="12"/>
    </row>
    <row r="5" spans="1:27" ht="19.5" customHeight="1" x14ac:dyDescent="0.25">
      <c r="A5" s="1"/>
      <c r="B5" s="1"/>
      <c r="C5" s="303" t="s">
        <v>23</v>
      </c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</row>
    <row r="6" spans="1:27" ht="19.5" customHeight="1" x14ac:dyDescent="0.25">
      <c r="A6" s="1"/>
      <c r="B6" s="1"/>
      <c r="C6" s="293"/>
      <c r="D6" s="293"/>
      <c r="E6" s="27"/>
      <c r="F6" s="293"/>
      <c r="G6" s="293"/>
      <c r="H6" s="293"/>
      <c r="I6" s="315" t="s">
        <v>167</v>
      </c>
      <c r="J6" s="315"/>
      <c r="K6" s="315"/>
      <c r="L6" s="293"/>
      <c r="M6" s="315" t="s">
        <v>121</v>
      </c>
      <c r="N6" s="315"/>
      <c r="O6" s="315"/>
      <c r="P6" s="315"/>
      <c r="Q6" s="315"/>
      <c r="R6" s="315"/>
      <c r="S6" s="315"/>
      <c r="T6" s="315"/>
      <c r="U6" s="315"/>
      <c r="V6" s="293"/>
      <c r="W6" s="293"/>
      <c r="X6" s="293"/>
      <c r="Y6" s="293"/>
      <c r="Z6" s="293"/>
      <c r="AA6" s="293"/>
    </row>
    <row r="7" spans="1:27" ht="19.5" customHeight="1" x14ac:dyDescent="0.25">
      <c r="A7" s="2"/>
      <c r="B7" s="2"/>
      <c r="C7" s="18" t="s">
        <v>9</v>
      </c>
      <c r="D7" s="27"/>
      <c r="F7" s="27"/>
      <c r="G7" s="18" t="s">
        <v>128</v>
      </c>
      <c r="H7" s="27"/>
      <c r="I7" s="18"/>
      <c r="J7" s="27"/>
      <c r="K7" s="81"/>
      <c r="L7" s="27"/>
      <c r="N7" s="27"/>
      <c r="P7" s="18"/>
      <c r="Q7" s="18" t="s">
        <v>82</v>
      </c>
      <c r="R7" s="27"/>
      <c r="S7" s="18" t="s">
        <v>69</v>
      </c>
      <c r="T7" s="27"/>
      <c r="V7" s="27"/>
      <c r="W7" s="18" t="s">
        <v>118</v>
      </c>
      <c r="X7" s="27"/>
      <c r="Z7" s="27"/>
    </row>
    <row r="8" spans="1:27" ht="19.5" customHeight="1" x14ac:dyDescent="0.25">
      <c r="A8" s="2"/>
      <c r="B8" s="2"/>
      <c r="C8" s="18" t="s">
        <v>147</v>
      </c>
      <c r="D8" s="27"/>
      <c r="E8" s="18"/>
      <c r="F8" s="27"/>
      <c r="G8" s="18" t="s">
        <v>129</v>
      </c>
      <c r="H8" s="27"/>
      <c r="J8" s="27"/>
      <c r="L8" s="27"/>
      <c r="M8" s="18" t="s">
        <v>141</v>
      </c>
      <c r="N8" s="27"/>
      <c r="P8" s="18"/>
      <c r="Q8" s="18" t="s">
        <v>83</v>
      </c>
      <c r="R8" s="27"/>
      <c r="S8" s="18" t="s">
        <v>71</v>
      </c>
      <c r="T8" s="27"/>
      <c r="U8" s="18" t="s">
        <v>46</v>
      </c>
      <c r="V8" s="27"/>
      <c r="W8" s="18" t="s">
        <v>29</v>
      </c>
      <c r="X8" s="27"/>
      <c r="Y8" s="11" t="s">
        <v>44</v>
      </c>
      <c r="Z8" s="27"/>
    </row>
    <row r="9" spans="1:27" ht="19.5" customHeight="1" x14ac:dyDescent="0.25">
      <c r="A9" s="2"/>
      <c r="B9" s="2"/>
      <c r="C9" s="18" t="s">
        <v>11</v>
      </c>
      <c r="D9" s="27"/>
      <c r="E9" s="18" t="s">
        <v>30</v>
      </c>
      <c r="F9" s="27"/>
      <c r="G9" s="18" t="s">
        <v>130</v>
      </c>
      <c r="H9" s="27"/>
      <c r="I9" s="18" t="s">
        <v>39</v>
      </c>
      <c r="J9" s="27"/>
      <c r="K9" s="18" t="s">
        <v>139</v>
      </c>
      <c r="L9" s="27"/>
      <c r="M9" s="18" t="s">
        <v>142</v>
      </c>
      <c r="N9" s="27"/>
      <c r="O9" s="18" t="s">
        <v>70</v>
      </c>
      <c r="P9" s="18"/>
      <c r="Q9" s="18" t="s">
        <v>84</v>
      </c>
      <c r="R9" s="27"/>
      <c r="S9" s="18" t="s">
        <v>151</v>
      </c>
      <c r="T9" s="27"/>
      <c r="U9" s="18" t="s">
        <v>47</v>
      </c>
      <c r="V9" s="27"/>
      <c r="W9" s="18" t="s">
        <v>49</v>
      </c>
      <c r="X9" s="27"/>
      <c r="Y9" s="18" t="s">
        <v>45</v>
      </c>
      <c r="Z9" s="27"/>
      <c r="AA9" s="27" t="s">
        <v>4</v>
      </c>
    </row>
    <row r="10" spans="1:27" ht="19.5" customHeight="1" x14ac:dyDescent="0.25">
      <c r="A10" s="2"/>
      <c r="B10" s="280" t="s">
        <v>25</v>
      </c>
      <c r="C10" s="27" t="s">
        <v>10</v>
      </c>
      <c r="D10" s="27"/>
      <c r="E10" s="18" t="s">
        <v>31</v>
      </c>
      <c r="F10" s="27"/>
      <c r="G10" s="18" t="s">
        <v>131</v>
      </c>
      <c r="H10" s="27"/>
      <c r="I10" s="27" t="s">
        <v>6</v>
      </c>
      <c r="J10" s="27"/>
      <c r="K10" s="18" t="s">
        <v>140</v>
      </c>
      <c r="L10" s="27"/>
      <c r="M10" s="27" t="s">
        <v>143</v>
      </c>
      <c r="N10" s="27"/>
      <c r="O10" s="18" t="s">
        <v>144</v>
      </c>
      <c r="P10" s="18"/>
      <c r="Q10" s="18" t="s">
        <v>85</v>
      </c>
      <c r="R10" s="27"/>
      <c r="S10" s="18" t="s">
        <v>208</v>
      </c>
      <c r="T10" s="27"/>
      <c r="U10" s="18" t="s">
        <v>48</v>
      </c>
      <c r="V10" s="27"/>
      <c r="W10" s="27" t="s">
        <v>145</v>
      </c>
      <c r="X10" s="27"/>
      <c r="Y10" s="27" t="s">
        <v>38</v>
      </c>
      <c r="Z10" s="27"/>
      <c r="AA10" s="27" t="s">
        <v>36</v>
      </c>
    </row>
    <row r="11" spans="1:27" ht="19.5" customHeight="1" x14ac:dyDescent="0.25">
      <c r="A11" s="2" t="s">
        <v>245</v>
      </c>
      <c r="B11" s="2"/>
      <c r="C11" s="316" t="s">
        <v>89</v>
      </c>
      <c r="D11" s="316"/>
      <c r="E11" s="316"/>
      <c r="F11" s="316"/>
      <c r="G11" s="316"/>
      <c r="H11" s="316"/>
      <c r="I11" s="316"/>
      <c r="J11" s="316"/>
      <c r="K11" s="316"/>
      <c r="L11" s="316"/>
      <c r="M11" s="316"/>
      <c r="N11" s="316"/>
      <c r="O11" s="316"/>
      <c r="P11" s="316"/>
      <c r="Q11" s="316"/>
      <c r="R11" s="316"/>
      <c r="S11" s="316"/>
      <c r="T11" s="316"/>
      <c r="U11" s="316"/>
      <c r="V11" s="316"/>
      <c r="W11" s="316"/>
      <c r="X11" s="316"/>
      <c r="Y11" s="316"/>
      <c r="Z11" s="316"/>
      <c r="AA11" s="316"/>
    </row>
    <row r="12" spans="1:27" ht="19.5" customHeight="1" x14ac:dyDescent="0.25">
      <c r="A12" s="82" t="s">
        <v>214</v>
      </c>
      <c r="B12" s="82"/>
      <c r="C12" s="6">
        <v>1685080</v>
      </c>
      <c r="D12" s="83"/>
      <c r="E12" s="6">
        <v>342170</v>
      </c>
      <c r="F12" s="83"/>
      <c r="G12" s="6">
        <v>-1003600</v>
      </c>
      <c r="H12" s="83"/>
      <c r="I12" s="6">
        <v>135555</v>
      </c>
      <c r="J12" s="83"/>
      <c r="K12" s="6">
        <v>-242495</v>
      </c>
      <c r="L12" s="83"/>
      <c r="M12" s="6">
        <v>-5247</v>
      </c>
      <c r="N12" s="83"/>
      <c r="O12" s="6">
        <v>1315514</v>
      </c>
      <c r="P12" s="6"/>
      <c r="Q12" s="6">
        <v>-11413</v>
      </c>
      <c r="R12" s="83"/>
      <c r="S12" s="6">
        <v>1881</v>
      </c>
      <c r="T12" s="83"/>
      <c r="U12" s="6">
        <f>SUM(M12:S12)</f>
        <v>1300735</v>
      </c>
      <c r="V12" s="83"/>
      <c r="W12" s="6">
        <f>SUM(U12,C12:K12)</f>
        <v>2217445</v>
      </c>
      <c r="X12" s="83"/>
      <c r="Y12" s="6">
        <v>221632</v>
      </c>
      <c r="Z12" s="83"/>
      <c r="AA12" s="6">
        <f>SUM(W12:Y12)</f>
        <v>2439077</v>
      </c>
    </row>
    <row r="13" spans="1:27" ht="17.100000000000001" customHeight="1" x14ac:dyDescent="0.25">
      <c r="A13" s="85"/>
      <c r="B13" s="85"/>
      <c r="C13" s="24"/>
      <c r="D13" s="13"/>
      <c r="E13" s="24"/>
      <c r="F13" s="13"/>
      <c r="G13" s="24"/>
      <c r="H13" s="13"/>
      <c r="I13" s="24"/>
      <c r="J13" s="13"/>
      <c r="K13" s="24"/>
      <c r="L13" s="13"/>
      <c r="M13" s="24"/>
      <c r="N13" s="13"/>
      <c r="O13" s="24"/>
      <c r="P13" s="24"/>
      <c r="Q13" s="24"/>
      <c r="R13" s="13"/>
      <c r="S13" s="25"/>
      <c r="T13" s="13"/>
      <c r="U13" s="24"/>
      <c r="V13" s="13"/>
      <c r="W13" s="25"/>
      <c r="X13" s="13"/>
      <c r="Y13" s="25"/>
      <c r="Z13" s="13"/>
      <c r="AA13" s="25"/>
    </row>
    <row r="14" spans="1:27" ht="19.5" customHeight="1" x14ac:dyDescent="0.25">
      <c r="A14" s="84" t="s">
        <v>133</v>
      </c>
      <c r="B14" s="84"/>
      <c r="C14" s="24"/>
      <c r="D14" s="13"/>
      <c r="E14" s="24"/>
      <c r="F14" s="13"/>
      <c r="G14" s="24"/>
      <c r="H14" s="13"/>
      <c r="I14" s="24"/>
      <c r="J14" s="13"/>
      <c r="K14" s="24"/>
      <c r="L14" s="13"/>
      <c r="M14" s="24"/>
      <c r="N14" s="13"/>
      <c r="O14" s="24"/>
      <c r="P14" s="24"/>
      <c r="Q14" s="24"/>
      <c r="R14" s="13"/>
      <c r="S14" s="25"/>
      <c r="T14" s="13"/>
      <c r="U14" s="24"/>
      <c r="V14" s="13"/>
      <c r="W14" s="25"/>
      <c r="X14" s="13"/>
      <c r="Y14" s="25"/>
      <c r="Z14" s="13"/>
      <c r="AA14" s="25"/>
    </row>
    <row r="15" spans="1:27" ht="19.5" customHeight="1" x14ac:dyDescent="0.25">
      <c r="A15" s="180" t="s">
        <v>235</v>
      </c>
      <c r="B15" s="180"/>
      <c r="C15" s="24"/>
      <c r="D15" s="13"/>
      <c r="E15" s="24"/>
      <c r="F15" s="13"/>
      <c r="G15" s="24"/>
      <c r="H15" s="13"/>
      <c r="I15" s="24"/>
      <c r="J15" s="13"/>
      <c r="K15" s="24"/>
      <c r="L15" s="13"/>
      <c r="M15" s="24"/>
      <c r="N15" s="13"/>
      <c r="O15" s="24"/>
      <c r="P15" s="24"/>
      <c r="Q15" s="24"/>
      <c r="R15" s="13"/>
      <c r="S15" s="25"/>
      <c r="T15" s="13"/>
      <c r="U15" s="24"/>
      <c r="V15" s="13"/>
      <c r="W15" s="25"/>
      <c r="X15" s="13"/>
      <c r="Y15" s="25"/>
      <c r="Z15" s="13"/>
      <c r="AA15" s="25"/>
    </row>
    <row r="16" spans="1:27" ht="19.5" customHeight="1" x14ac:dyDescent="0.25">
      <c r="A16" s="85" t="s">
        <v>148</v>
      </c>
      <c r="B16" s="85"/>
      <c r="C16" s="178">
        <v>0</v>
      </c>
      <c r="D16" s="6"/>
      <c r="E16" s="178">
        <v>0</v>
      </c>
      <c r="F16" s="101"/>
      <c r="G16" s="178">
        <v>0</v>
      </c>
      <c r="H16" s="101"/>
      <c r="I16" s="178">
        <v>0</v>
      </c>
      <c r="J16" s="101"/>
      <c r="K16" s="178">
        <v>0</v>
      </c>
      <c r="L16" s="101"/>
      <c r="M16" s="178">
        <v>0</v>
      </c>
      <c r="N16" s="101"/>
      <c r="O16" s="178">
        <v>0</v>
      </c>
      <c r="P16" s="178"/>
      <c r="Q16" s="178">
        <v>0</v>
      </c>
      <c r="R16" s="101"/>
      <c r="S16" s="195">
        <v>0</v>
      </c>
      <c r="T16" s="101"/>
      <c r="U16" s="101">
        <f>SUM(M16:S16)</f>
        <v>0</v>
      </c>
      <c r="V16" s="179"/>
      <c r="W16" s="101">
        <v>0</v>
      </c>
      <c r="X16" s="13"/>
      <c r="Y16" s="25">
        <v>-16287</v>
      </c>
      <c r="Z16" s="13"/>
      <c r="AA16" s="25">
        <f>SUM(W16:Y16)</f>
        <v>-16287</v>
      </c>
    </row>
    <row r="17" spans="1:27" ht="19.5" customHeight="1" x14ac:dyDescent="0.25">
      <c r="A17" s="85" t="s">
        <v>177</v>
      </c>
      <c r="B17" s="279"/>
      <c r="C17" s="178">
        <v>0</v>
      </c>
      <c r="D17" s="6"/>
      <c r="E17" s="178">
        <v>0</v>
      </c>
      <c r="F17" s="101"/>
      <c r="G17" s="178">
        <v>0</v>
      </c>
      <c r="H17" s="101"/>
      <c r="I17" s="178">
        <v>0</v>
      </c>
      <c r="J17" s="101"/>
      <c r="K17" s="178">
        <v>-27256</v>
      </c>
      <c r="L17" s="101"/>
      <c r="M17" s="178">
        <v>0</v>
      </c>
      <c r="N17" s="101"/>
      <c r="O17" s="178">
        <v>0</v>
      </c>
      <c r="P17" s="178"/>
      <c r="Q17" s="178">
        <v>0</v>
      </c>
      <c r="R17" s="101"/>
      <c r="S17" s="195">
        <v>0</v>
      </c>
      <c r="T17" s="101"/>
      <c r="U17" s="101">
        <f t="shared" ref="U17" si="0">SUM(M17:S17)</f>
        <v>0</v>
      </c>
      <c r="V17" s="179"/>
      <c r="W17" s="101">
        <v>-27256</v>
      </c>
      <c r="X17" s="13"/>
      <c r="Y17" s="25">
        <v>0</v>
      </c>
      <c r="Z17" s="13"/>
      <c r="AA17" s="25">
        <f>SUM(W17:Y17)</f>
        <v>-27256</v>
      </c>
    </row>
    <row r="18" spans="1:27" ht="19.5" customHeight="1" x14ac:dyDescent="0.25">
      <c r="A18" s="84" t="s">
        <v>134</v>
      </c>
      <c r="B18" s="180"/>
      <c r="C18" s="21">
        <f>SUM(C16:C17)</f>
        <v>0</v>
      </c>
      <c r="D18" s="179"/>
      <c r="E18" s="21">
        <f>SUM(E16:E17)</f>
        <v>0</v>
      </c>
      <c r="F18" s="83"/>
      <c r="G18" s="21">
        <f>SUM(G16:G17)</f>
        <v>0</v>
      </c>
      <c r="H18" s="83"/>
      <c r="I18" s="21">
        <f>SUM(I16:I17)</f>
        <v>0</v>
      </c>
      <c r="J18" s="83"/>
      <c r="K18" s="21">
        <f>SUM(K16:K17)</f>
        <v>-27256</v>
      </c>
      <c r="L18" s="83"/>
      <c r="M18" s="21">
        <f>SUM(M16:M17)</f>
        <v>0</v>
      </c>
      <c r="N18" s="83"/>
      <c r="O18" s="21">
        <f>SUM(O16:O17)</f>
        <v>0</v>
      </c>
      <c r="P18" s="6"/>
      <c r="Q18" s="21">
        <f>SUM(Q16:Q17)</f>
        <v>0</v>
      </c>
      <c r="R18" s="83"/>
      <c r="S18" s="21">
        <f>SUM(S16:S17)</f>
        <v>0</v>
      </c>
      <c r="T18" s="83"/>
      <c r="U18" s="21">
        <f>SUM(U16:U17)</f>
        <v>0</v>
      </c>
      <c r="V18" s="83"/>
      <c r="W18" s="21">
        <f>SUM(W16:W17)</f>
        <v>-27256</v>
      </c>
      <c r="X18" s="83"/>
      <c r="Y18" s="21">
        <f>SUM(Y16:Y17)</f>
        <v>-16287</v>
      </c>
      <c r="Z18" s="83"/>
      <c r="AA18" s="21">
        <f>W18+Y18</f>
        <v>-43543</v>
      </c>
    </row>
    <row r="19" spans="1:27" ht="17.100000000000001" customHeight="1" x14ac:dyDescent="0.25">
      <c r="A19" s="180"/>
      <c r="B19" s="180"/>
      <c r="C19" s="6"/>
      <c r="D19" s="179"/>
      <c r="E19" s="6"/>
      <c r="F19" s="83"/>
      <c r="G19" s="6"/>
      <c r="H19" s="83"/>
      <c r="I19" s="6"/>
      <c r="J19" s="83"/>
      <c r="K19" s="6"/>
      <c r="L19" s="83"/>
      <c r="M19" s="6"/>
      <c r="N19" s="83"/>
      <c r="O19" s="6"/>
      <c r="P19" s="6"/>
      <c r="Q19" s="6"/>
      <c r="R19" s="83"/>
      <c r="S19" s="6"/>
      <c r="T19" s="83"/>
      <c r="U19" s="6"/>
      <c r="V19" s="83"/>
      <c r="W19" s="6"/>
      <c r="X19" s="83"/>
      <c r="Y19" s="6"/>
      <c r="Z19" s="83"/>
      <c r="AA19" s="6"/>
    </row>
    <row r="20" spans="1:27" ht="19.5" customHeight="1" x14ac:dyDescent="0.25">
      <c r="A20" s="180" t="s">
        <v>199</v>
      </c>
      <c r="B20" s="180"/>
      <c r="C20" s="6"/>
      <c r="D20" s="179"/>
      <c r="E20" s="6"/>
      <c r="F20" s="83"/>
      <c r="G20" s="6"/>
      <c r="H20" s="83"/>
      <c r="I20" s="6"/>
      <c r="J20" s="83"/>
      <c r="K20" s="6"/>
      <c r="L20" s="83"/>
      <c r="M20" s="6"/>
      <c r="N20" s="83"/>
      <c r="O20" s="6"/>
      <c r="P20" s="6"/>
      <c r="Q20" s="6"/>
      <c r="R20" s="83"/>
      <c r="S20" s="6"/>
      <c r="T20" s="83"/>
      <c r="U20" s="6"/>
      <c r="V20" s="83"/>
      <c r="W20" s="6"/>
      <c r="X20" s="83"/>
      <c r="Y20" s="6"/>
      <c r="Z20" s="83"/>
      <c r="AA20" s="6"/>
    </row>
    <row r="21" spans="1:27" ht="19.5" customHeight="1" x14ac:dyDescent="0.25">
      <c r="A21" s="85" t="s">
        <v>179</v>
      </c>
      <c r="B21" s="85"/>
      <c r="C21" s="243">
        <v>0</v>
      </c>
      <c r="D21" s="179"/>
      <c r="E21" s="243">
        <v>0</v>
      </c>
      <c r="F21" s="179"/>
      <c r="G21" s="243">
        <v>0</v>
      </c>
      <c r="H21" s="179"/>
      <c r="I21" s="243">
        <v>7971</v>
      </c>
      <c r="J21" s="179"/>
      <c r="K21" s="243">
        <v>-12003</v>
      </c>
      <c r="L21" s="179"/>
      <c r="M21" s="243">
        <v>434</v>
      </c>
      <c r="N21" s="179"/>
      <c r="O21" s="243">
        <v>3585</v>
      </c>
      <c r="P21" s="101"/>
      <c r="Q21" s="243">
        <v>3540</v>
      </c>
      <c r="R21" s="179"/>
      <c r="S21" s="243">
        <v>0</v>
      </c>
      <c r="T21" s="179"/>
      <c r="U21" s="101">
        <f>SUM(M21:S21)</f>
        <v>7559</v>
      </c>
      <c r="V21" s="179"/>
      <c r="W21" s="101">
        <f t="shared" ref="W21" si="1">SUM(U21,C21:K21)</f>
        <v>3527</v>
      </c>
      <c r="X21" s="179"/>
      <c r="Y21" s="243">
        <v>-29438</v>
      </c>
      <c r="Z21" s="83"/>
      <c r="AA21" s="25">
        <f>SUM(W21:Y21)</f>
        <v>-25911</v>
      </c>
    </row>
    <row r="22" spans="1:27" ht="19.5" customHeight="1" x14ac:dyDescent="0.25">
      <c r="A22" s="180" t="s">
        <v>200</v>
      </c>
      <c r="B22" s="180"/>
      <c r="C22" s="21">
        <f>SUM(C21)</f>
        <v>0</v>
      </c>
      <c r="D22" s="179"/>
      <c r="E22" s="21">
        <f>SUM(E21)</f>
        <v>0</v>
      </c>
      <c r="F22" s="83"/>
      <c r="G22" s="21">
        <f>SUM(G21)</f>
        <v>0</v>
      </c>
      <c r="H22" s="83"/>
      <c r="I22" s="21">
        <f>SUM(I21)</f>
        <v>7971</v>
      </c>
      <c r="J22" s="83"/>
      <c r="K22" s="21">
        <f>SUM(K21)</f>
        <v>-12003</v>
      </c>
      <c r="L22" s="83"/>
      <c r="M22" s="21">
        <f>SUM(M21)</f>
        <v>434</v>
      </c>
      <c r="N22" s="83"/>
      <c r="O22" s="21">
        <f>SUM(O21)</f>
        <v>3585</v>
      </c>
      <c r="P22" s="6"/>
      <c r="Q22" s="21">
        <f>SUM(Q21)</f>
        <v>3540</v>
      </c>
      <c r="R22" s="83"/>
      <c r="S22" s="21">
        <f>SUM(S21)</f>
        <v>0</v>
      </c>
      <c r="T22" s="83"/>
      <c r="U22" s="21">
        <f>SUM(U21)</f>
        <v>7559</v>
      </c>
      <c r="V22" s="83"/>
      <c r="W22" s="21">
        <f>SUM(W21)</f>
        <v>3527</v>
      </c>
      <c r="X22" s="83"/>
      <c r="Y22" s="21">
        <f>SUM(Y21)</f>
        <v>-29438</v>
      </c>
      <c r="Z22" s="83"/>
      <c r="AA22" s="21">
        <f>W22+Y22</f>
        <v>-25911</v>
      </c>
    </row>
    <row r="23" spans="1:27" ht="17.100000000000001" customHeight="1" x14ac:dyDescent="0.25">
      <c r="A23" s="180"/>
      <c r="B23" s="180"/>
      <c r="C23" s="6"/>
      <c r="D23" s="179"/>
      <c r="E23" s="6"/>
      <c r="F23" s="83"/>
      <c r="G23" s="6"/>
      <c r="H23" s="83"/>
      <c r="I23" s="6"/>
      <c r="J23" s="83"/>
      <c r="K23" s="6"/>
      <c r="L23" s="83"/>
      <c r="M23" s="6"/>
      <c r="N23" s="83"/>
      <c r="O23" s="6"/>
      <c r="P23" s="6"/>
      <c r="Q23" s="6"/>
      <c r="R23" s="83"/>
      <c r="S23" s="6"/>
      <c r="T23" s="83"/>
      <c r="U23" s="6"/>
      <c r="V23" s="83"/>
      <c r="W23" s="6"/>
      <c r="X23" s="83"/>
      <c r="Y23" s="6"/>
      <c r="Z23" s="83"/>
      <c r="AA23" s="6"/>
    </row>
    <row r="24" spans="1:27" ht="19.5" customHeight="1" x14ac:dyDescent="0.25">
      <c r="A24" s="84" t="s">
        <v>134</v>
      </c>
      <c r="B24" s="180"/>
      <c r="C24" s="242">
        <f>C22+C18</f>
        <v>0</v>
      </c>
      <c r="D24" s="179"/>
      <c r="E24" s="242">
        <f>E22+E18</f>
        <v>0</v>
      </c>
      <c r="F24" s="83"/>
      <c r="G24" s="242">
        <f>G22+G18</f>
        <v>0</v>
      </c>
      <c r="H24" s="83"/>
      <c r="I24" s="242">
        <f>I22+I18</f>
        <v>7971</v>
      </c>
      <c r="J24" s="83"/>
      <c r="K24" s="242">
        <f>K22+K18</f>
        <v>-39259</v>
      </c>
      <c r="L24" s="83"/>
      <c r="M24" s="242">
        <f>M22+M18</f>
        <v>434</v>
      </c>
      <c r="N24" s="83"/>
      <c r="O24" s="242">
        <f>O22+O18</f>
        <v>3585</v>
      </c>
      <c r="P24" s="6"/>
      <c r="Q24" s="242">
        <f>Q22+Q18</f>
        <v>3540</v>
      </c>
      <c r="R24" s="83"/>
      <c r="S24" s="242">
        <f>S22+S18</f>
        <v>0</v>
      </c>
      <c r="T24" s="83"/>
      <c r="U24" s="242">
        <f>U22+U18</f>
        <v>7559</v>
      </c>
      <c r="V24" s="83"/>
      <c r="W24" s="242">
        <f>W22+W18</f>
        <v>-23729</v>
      </c>
      <c r="X24" s="83"/>
      <c r="Y24" s="242">
        <f>Y22+Y18</f>
        <v>-45725</v>
      </c>
      <c r="Z24" s="83"/>
      <c r="AA24" s="242">
        <f>AA22+AA18</f>
        <v>-69454</v>
      </c>
    </row>
    <row r="25" spans="1:27" ht="17.100000000000001" customHeight="1" x14ac:dyDescent="0.25">
      <c r="A25" s="85"/>
      <c r="B25" s="85"/>
      <c r="C25" s="24"/>
      <c r="D25" s="13"/>
      <c r="E25" s="24"/>
      <c r="F25" s="13"/>
      <c r="G25" s="24"/>
      <c r="H25" s="13"/>
      <c r="I25" s="24"/>
      <c r="J25" s="13"/>
      <c r="K25" s="24"/>
      <c r="L25" s="13"/>
      <c r="M25" s="24"/>
      <c r="N25" s="13"/>
      <c r="O25" s="24"/>
      <c r="P25" s="24"/>
      <c r="Q25" s="24"/>
      <c r="R25" s="13"/>
      <c r="S25" s="25"/>
      <c r="T25" s="13"/>
      <c r="U25" s="24"/>
      <c r="V25" s="13"/>
      <c r="W25" s="25"/>
      <c r="X25" s="13"/>
      <c r="Y25" s="25"/>
      <c r="Z25" s="13"/>
      <c r="AA25" s="25"/>
    </row>
    <row r="26" spans="1:27" ht="19.5" customHeight="1" x14ac:dyDescent="0.25">
      <c r="A26" s="84" t="s">
        <v>92</v>
      </c>
      <c r="B26" s="84"/>
      <c r="C26" s="24"/>
      <c r="D26" s="13"/>
      <c r="E26" s="24"/>
      <c r="F26" s="13"/>
      <c r="G26" s="24"/>
      <c r="H26" s="13"/>
      <c r="I26" s="24"/>
      <c r="J26" s="13"/>
      <c r="K26" s="24"/>
      <c r="L26" s="13"/>
      <c r="M26" s="24"/>
      <c r="N26" s="13"/>
      <c r="O26" s="24"/>
      <c r="P26" s="24"/>
      <c r="Q26" s="24"/>
      <c r="R26" s="13"/>
      <c r="S26" s="25"/>
      <c r="T26" s="13"/>
      <c r="U26" s="24"/>
      <c r="V26" s="13"/>
      <c r="W26" s="25"/>
      <c r="X26" s="13"/>
      <c r="Y26" s="25"/>
      <c r="Z26" s="13"/>
      <c r="AA26" s="25"/>
    </row>
    <row r="27" spans="1:27" ht="19.5" customHeight="1" x14ac:dyDescent="0.25">
      <c r="A27" s="17" t="s">
        <v>261</v>
      </c>
      <c r="B27" s="17"/>
      <c r="C27" s="178">
        <v>0</v>
      </c>
      <c r="D27" s="178"/>
      <c r="E27" s="178">
        <v>0</v>
      </c>
      <c r="F27" s="178"/>
      <c r="G27" s="178">
        <v>0</v>
      </c>
      <c r="H27" s="178"/>
      <c r="I27" s="178">
        <v>0</v>
      </c>
      <c r="J27" s="13"/>
      <c r="K27" s="24">
        <f>'SI-5'!F43</f>
        <v>46305</v>
      </c>
      <c r="L27" s="13"/>
      <c r="M27" s="196">
        <v>0</v>
      </c>
      <c r="N27" s="198"/>
      <c r="O27" s="196">
        <v>0</v>
      </c>
      <c r="P27" s="197"/>
      <c r="Q27" s="196">
        <v>0</v>
      </c>
      <c r="R27" s="197"/>
      <c r="S27" s="196">
        <v>0</v>
      </c>
      <c r="T27" s="198"/>
      <c r="U27" s="198">
        <f>SUM(M27:S27)</f>
        <v>0</v>
      </c>
      <c r="V27" s="13"/>
      <c r="W27" s="101">
        <f t="shared" ref="W27:W28" si="2">SUM(U27,C27:K27)</f>
        <v>46305</v>
      </c>
      <c r="X27" s="13"/>
      <c r="Y27" s="24">
        <f>'SI-5'!F44</f>
        <v>48161</v>
      </c>
      <c r="Z27" s="13"/>
      <c r="AA27" s="25">
        <f>SUM(W27:Y27)</f>
        <v>94466</v>
      </c>
    </row>
    <row r="28" spans="1:27" ht="19.5" customHeight="1" x14ac:dyDescent="0.25">
      <c r="A28" s="17" t="s">
        <v>263</v>
      </c>
      <c r="B28" s="17"/>
      <c r="C28" s="178">
        <v>0</v>
      </c>
      <c r="D28" s="178"/>
      <c r="E28" s="178">
        <v>0</v>
      </c>
      <c r="F28" s="178"/>
      <c r="G28" s="178">
        <v>0</v>
      </c>
      <c r="H28" s="178"/>
      <c r="I28" s="178">
        <v>0</v>
      </c>
      <c r="J28" s="13"/>
      <c r="K28" s="196">
        <v>0</v>
      </c>
      <c r="L28" s="13"/>
      <c r="M28" s="24">
        <v>-3294</v>
      </c>
      <c r="N28" s="13"/>
      <c r="O28" s="178">
        <v>0</v>
      </c>
      <c r="P28" s="178"/>
      <c r="Q28" s="196">
        <v>0</v>
      </c>
      <c r="R28" s="13"/>
      <c r="S28" s="178">
        <v>-74</v>
      </c>
      <c r="T28" s="101"/>
      <c r="U28" s="101">
        <f>SUM(M28:S28)</f>
        <v>-3368</v>
      </c>
      <c r="V28" s="13"/>
      <c r="W28" s="25">
        <f t="shared" si="2"/>
        <v>-3368</v>
      </c>
      <c r="X28" s="13"/>
      <c r="Y28" s="24">
        <v>-761</v>
      </c>
      <c r="Z28" s="13"/>
      <c r="AA28" s="25">
        <f>SUM(W28:Y28)</f>
        <v>-4129</v>
      </c>
    </row>
    <row r="29" spans="1:27" ht="19.5" customHeight="1" x14ac:dyDescent="0.25">
      <c r="A29" s="84" t="s">
        <v>152</v>
      </c>
      <c r="B29" s="84"/>
      <c r="C29" s="21">
        <f>SUM(C27:C28)</f>
        <v>0</v>
      </c>
      <c r="D29" s="83"/>
      <c r="E29" s="21">
        <f>SUM(E27:E28)</f>
        <v>0</v>
      </c>
      <c r="F29" s="83"/>
      <c r="G29" s="21">
        <f>SUM(G27:G28)</f>
        <v>0</v>
      </c>
      <c r="H29" s="21"/>
      <c r="I29" s="21">
        <f>SUM(I27:I28)</f>
        <v>0</v>
      </c>
      <c r="J29" s="83"/>
      <c r="K29" s="21">
        <f>SUM(K27:K28)</f>
        <v>46305</v>
      </c>
      <c r="L29" s="83"/>
      <c r="M29" s="21">
        <f>SUM(M27:M28)</f>
        <v>-3294</v>
      </c>
      <c r="N29" s="83"/>
      <c r="O29" s="21">
        <f>SUM(O27:O28)</f>
        <v>0</v>
      </c>
      <c r="P29" s="6"/>
      <c r="Q29" s="99">
        <f>SUM(Q28)</f>
        <v>0</v>
      </c>
      <c r="R29" s="83"/>
      <c r="S29" s="21">
        <f>SUM(S27:S28)</f>
        <v>-74</v>
      </c>
      <c r="T29" s="83"/>
      <c r="U29" s="21">
        <f>SUM(U27:U28)</f>
        <v>-3368</v>
      </c>
      <c r="V29" s="83"/>
      <c r="W29" s="21">
        <f>SUM(W27:W28)</f>
        <v>42937</v>
      </c>
      <c r="X29" s="83"/>
      <c r="Y29" s="21">
        <f>SUM(Y27:Y28)</f>
        <v>47400</v>
      </c>
      <c r="Z29" s="83"/>
      <c r="AA29" s="21">
        <f>SUM(AA27:AA28)</f>
        <v>90337</v>
      </c>
    </row>
    <row r="30" spans="1:27" ht="17.100000000000001" customHeight="1" x14ac:dyDescent="0.25">
      <c r="A30" s="85"/>
      <c r="B30" s="85"/>
      <c r="C30" s="6"/>
      <c r="D30" s="83"/>
      <c r="E30" s="6"/>
      <c r="F30" s="83"/>
      <c r="G30" s="6"/>
      <c r="H30" s="83"/>
      <c r="I30" s="6"/>
      <c r="J30" s="83"/>
      <c r="K30" s="6"/>
      <c r="L30" s="83"/>
      <c r="M30" s="6"/>
      <c r="N30" s="83"/>
      <c r="O30" s="6"/>
      <c r="P30" s="6"/>
      <c r="Q30" s="6"/>
      <c r="R30" s="83"/>
      <c r="S30" s="83"/>
      <c r="T30" s="83"/>
      <c r="U30" s="6"/>
      <c r="V30" s="83"/>
      <c r="W30" s="6"/>
      <c r="X30" s="83"/>
      <c r="Y30" s="6"/>
      <c r="Z30" s="83"/>
      <c r="AA30" s="6"/>
    </row>
    <row r="31" spans="1:27" ht="19.5" customHeight="1" x14ac:dyDescent="0.25">
      <c r="A31" s="85" t="s">
        <v>178</v>
      </c>
      <c r="B31" s="85"/>
      <c r="C31" s="101">
        <v>0</v>
      </c>
      <c r="D31" s="179"/>
      <c r="E31" s="101">
        <v>0</v>
      </c>
      <c r="F31" s="179"/>
      <c r="G31" s="101">
        <v>0</v>
      </c>
      <c r="H31" s="179"/>
      <c r="I31" s="101">
        <v>12322</v>
      </c>
      <c r="J31" s="179"/>
      <c r="K31" s="101">
        <v>-12322</v>
      </c>
      <c r="L31" s="179"/>
      <c r="M31" s="101">
        <v>0</v>
      </c>
      <c r="N31" s="179"/>
      <c r="O31" s="101">
        <v>0</v>
      </c>
      <c r="P31" s="101"/>
      <c r="Q31" s="101">
        <v>0</v>
      </c>
      <c r="R31" s="179"/>
      <c r="S31" s="179">
        <v>0</v>
      </c>
      <c r="T31" s="179"/>
      <c r="U31" s="101">
        <f>SUM(M31:S31)</f>
        <v>0</v>
      </c>
      <c r="V31" s="179"/>
      <c r="W31" s="101">
        <f t="shared" ref="W31" si="3">SUM(U31,C31:K31)</f>
        <v>0</v>
      </c>
      <c r="X31" s="179"/>
      <c r="Y31" s="101">
        <v>0</v>
      </c>
      <c r="Z31" s="83"/>
      <c r="AA31" s="195">
        <f>SUM(W31:Y31)</f>
        <v>0</v>
      </c>
    </row>
    <row r="32" spans="1:27" ht="19.5" customHeight="1" x14ac:dyDescent="0.25">
      <c r="A32" s="85" t="s">
        <v>201</v>
      </c>
      <c r="B32" s="85"/>
      <c r="C32" s="101">
        <v>0</v>
      </c>
      <c r="D32" s="179"/>
      <c r="E32" s="101">
        <v>0</v>
      </c>
      <c r="F32" s="179"/>
      <c r="G32" s="101">
        <v>0</v>
      </c>
      <c r="H32" s="179"/>
      <c r="I32" s="101">
        <v>0</v>
      </c>
      <c r="J32" s="41"/>
      <c r="K32" s="13">
        <v>39022</v>
      </c>
      <c r="L32" s="41"/>
      <c r="M32" s="101">
        <v>0</v>
      </c>
      <c r="N32" s="41"/>
      <c r="O32" s="13">
        <v>-39022</v>
      </c>
      <c r="P32" s="13"/>
      <c r="Q32" s="101">
        <v>0</v>
      </c>
      <c r="R32" s="179"/>
      <c r="S32" s="101">
        <v>0</v>
      </c>
      <c r="T32" s="41"/>
      <c r="U32" s="13">
        <v>-39022</v>
      </c>
      <c r="V32" s="41"/>
      <c r="W32" s="195">
        <v>0</v>
      </c>
      <c r="X32" s="179"/>
      <c r="Y32" s="101">
        <v>0</v>
      </c>
      <c r="Z32" s="179"/>
      <c r="AA32" s="195">
        <v>0</v>
      </c>
    </row>
    <row r="33" spans="1:27" ht="19.5" customHeight="1" thickBot="1" x14ac:dyDescent="0.3">
      <c r="A33" s="84" t="s">
        <v>239</v>
      </c>
      <c r="B33" s="84"/>
      <c r="C33" s="7">
        <f>SUM(C12,C29,C31:C32,C24)</f>
        <v>1685080</v>
      </c>
      <c r="D33" s="6"/>
      <c r="E33" s="7">
        <f>SUM(E12,E29,E31:E32,E24)</f>
        <v>342170</v>
      </c>
      <c r="F33" s="6"/>
      <c r="G33" s="7">
        <f>SUM(G12,G29,G31:G32,G24)</f>
        <v>-1003600</v>
      </c>
      <c r="H33" s="6"/>
      <c r="I33" s="7">
        <f>SUM(I12,I29,I31:I32,I24)</f>
        <v>155848</v>
      </c>
      <c r="J33" s="6"/>
      <c r="K33" s="7">
        <f>SUM(K12,K29,K31:K32,K24)</f>
        <v>-208749</v>
      </c>
      <c r="L33" s="6"/>
      <c r="M33" s="7">
        <f>SUM(M12,M29,M31:M32,M24)</f>
        <v>-8107</v>
      </c>
      <c r="N33" s="6"/>
      <c r="O33" s="7">
        <f>SUM(O12,O29,O31:O32,O24)</f>
        <v>1280077</v>
      </c>
      <c r="P33" s="6"/>
      <c r="Q33" s="7">
        <f>SUM(Q12,Q29,Q31:Q32,Q24)</f>
        <v>-7873</v>
      </c>
      <c r="R33" s="6"/>
      <c r="S33" s="7">
        <f>SUM(S12,S29,S31:S32,S24)</f>
        <v>1807</v>
      </c>
      <c r="T33" s="6"/>
      <c r="U33" s="7">
        <f>SUM(U12,U29,U31:U32,U24)</f>
        <v>1265904</v>
      </c>
      <c r="V33" s="6"/>
      <c r="W33" s="7">
        <f>SUM(W12,W29,W31:W32,W24)</f>
        <v>2236653</v>
      </c>
      <c r="X33" s="6"/>
      <c r="Y33" s="7">
        <f>SUM(Y12,Y29,Y31:Y32,Y24)</f>
        <v>223307</v>
      </c>
      <c r="Z33" s="6"/>
      <c r="AA33" s="7">
        <f>SUM(AA12,AA29,AA31:AA32,AA24)</f>
        <v>2459960</v>
      </c>
    </row>
    <row r="34" spans="1:27" ht="17.100000000000001" customHeight="1" thickTop="1" x14ac:dyDescent="0.25"/>
    <row r="35" spans="1:27" ht="19.5" customHeight="1" x14ac:dyDescent="0.25">
      <c r="A35" s="2" t="s">
        <v>246</v>
      </c>
      <c r="B35" s="2"/>
      <c r="C35" s="298"/>
      <c r="D35" s="298"/>
      <c r="E35" s="298"/>
      <c r="F35" s="298"/>
      <c r="G35" s="298"/>
      <c r="H35" s="298"/>
      <c r="I35" s="298"/>
      <c r="J35" s="298"/>
      <c r="K35" s="298"/>
      <c r="L35" s="298"/>
      <c r="M35" s="298"/>
      <c r="N35" s="298"/>
      <c r="O35" s="298"/>
      <c r="P35" s="298"/>
      <c r="Q35" s="298"/>
      <c r="R35" s="298"/>
      <c r="S35" s="298"/>
      <c r="T35" s="298"/>
      <c r="U35" s="298"/>
      <c r="V35" s="298"/>
      <c r="W35" s="298"/>
      <c r="X35" s="298"/>
      <c r="Y35" s="298"/>
      <c r="Z35" s="298"/>
      <c r="AA35" s="298"/>
    </row>
    <row r="36" spans="1:27" ht="19.5" customHeight="1" x14ac:dyDescent="0.25">
      <c r="A36" s="82" t="s">
        <v>202</v>
      </c>
      <c r="B36" s="82"/>
      <c r="C36" s="6">
        <v>681480</v>
      </c>
      <c r="D36" s="83"/>
      <c r="E36" s="6">
        <v>342170</v>
      </c>
      <c r="F36" s="83"/>
      <c r="G36" s="6">
        <v>0</v>
      </c>
      <c r="H36" s="83"/>
      <c r="I36" s="6">
        <v>108696</v>
      </c>
      <c r="J36" s="83"/>
      <c r="K36" s="6">
        <v>-164845</v>
      </c>
      <c r="L36" s="83"/>
      <c r="M36" s="6">
        <v>-8842</v>
      </c>
      <c r="N36" s="83"/>
      <c r="O36" s="6">
        <v>1266412</v>
      </c>
      <c r="P36" s="6"/>
      <c r="Q36" s="6">
        <v>-7873</v>
      </c>
      <c r="R36" s="83"/>
      <c r="S36" s="6">
        <v>1807</v>
      </c>
      <c r="T36" s="83"/>
      <c r="U36" s="6">
        <f>SUM(M36:S36)</f>
        <v>1251504</v>
      </c>
      <c r="V36" s="83"/>
      <c r="W36" s="6">
        <f>SUM(C36:K36,U36)</f>
        <v>2219005</v>
      </c>
      <c r="X36" s="83"/>
      <c r="Y36" s="6">
        <v>218867</v>
      </c>
      <c r="Z36" s="83"/>
      <c r="AA36" s="6">
        <f>W36+Y36</f>
        <v>2437872</v>
      </c>
    </row>
    <row r="37" spans="1:27" ht="17.100000000000001" customHeight="1" x14ac:dyDescent="0.25">
      <c r="A37" s="85"/>
      <c r="B37" s="85"/>
      <c r="C37" s="24"/>
      <c r="D37" s="13"/>
      <c r="E37" s="24"/>
      <c r="F37" s="13"/>
      <c r="G37" s="24"/>
      <c r="H37" s="13"/>
      <c r="I37" s="24"/>
      <c r="J37" s="13"/>
      <c r="K37" s="24"/>
      <c r="L37" s="13"/>
      <c r="M37" s="24"/>
      <c r="N37" s="13"/>
      <c r="O37" s="24"/>
      <c r="P37" s="24"/>
      <c r="Q37" s="24"/>
      <c r="R37" s="13"/>
      <c r="S37" s="25"/>
      <c r="T37" s="13"/>
      <c r="U37" s="24"/>
      <c r="V37" s="13"/>
      <c r="W37" s="25"/>
      <c r="X37" s="13"/>
      <c r="Y37" s="25"/>
      <c r="Z37" s="13"/>
      <c r="AA37" s="25"/>
    </row>
    <row r="38" spans="1:27" ht="19.5" customHeight="1" x14ac:dyDescent="0.25">
      <c r="A38" s="84" t="s">
        <v>133</v>
      </c>
      <c r="B38" s="84"/>
      <c r="C38" s="24"/>
      <c r="D38" s="13"/>
      <c r="E38" s="24"/>
      <c r="F38" s="13"/>
      <c r="G38" s="24"/>
      <c r="H38" s="13"/>
      <c r="I38" s="24"/>
      <c r="J38" s="13"/>
      <c r="K38" s="24"/>
      <c r="L38" s="13"/>
      <c r="M38" s="24"/>
      <c r="N38" s="13"/>
      <c r="O38" s="24"/>
      <c r="P38" s="24"/>
      <c r="Q38" s="24"/>
      <c r="R38" s="13"/>
      <c r="S38" s="25"/>
      <c r="T38" s="13"/>
      <c r="U38" s="24"/>
      <c r="V38" s="13"/>
      <c r="W38" s="25"/>
      <c r="X38" s="13"/>
      <c r="Y38" s="25"/>
      <c r="Z38" s="13"/>
      <c r="AA38" s="25"/>
    </row>
    <row r="39" spans="1:27" ht="19.5" customHeight="1" x14ac:dyDescent="0.25">
      <c r="A39" s="180" t="s">
        <v>146</v>
      </c>
      <c r="B39" s="180"/>
      <c r="C39" s="24"/>
      <c r="D39" s="13"/>
      <c r="E39" s="24"/>
      <c r="F39" s="13"/>
      <c r="G39" s="24"/>
      <c r="H39" s="13"/>
      <c r="I39" s="24"/>
      <c r="J39" s="13"/>
      <c r="K39" s="24"/>
      <c r="L39" s="13"/>
      <c r="M39" s="24"/>
      <c r="N39" s="13"/>
      <c r="O39" s="24"/>
      <c r="P39" s="24"/>
      <c r="Q39" s="24"/>
      <c r="R39" s="13"/>
      <c r="S39" s="25"/>
      <c r="T39" s="13"/>
      <c r="U39" s="24"/>
      <c r="V39" s="13"/>
      <c r="W39" s="25"/>
      <c r="X39" s="13"/>
      <c r="Y39" s="25"/>
      <c r="Z39" s="13"/>
      <c r="AA39" s="25"/>
    </row>
    <row r="40" spans="1:27" ht="19.5" customHeight="1" x14ac:dyDescent="0.25">
      <c r="A40" s="85" t="s">
        <v>177</v>
      </c>
      <c r="B40" s="279">
        <v>13</v>
      </c>
      <c r="C40" s="178">
        <v>0</v>
      </c>
      <c r="D40" s="101"/>
      <c r="E40" s="178">
        <v>0</v>
      </c>
      <c r="F40" s="101"/>
      <c r="G40" s="178">
        <v>0</v>
      </c>
      <c r="H40" s="101"/>
      <c r="I40" s="178">
        <v>0</v>
      </c>
      <c r="J40" s="101"/>
      <c r="K40" s="178">
        <v>-6815</v>
      </c>
      <c r="L40" s="101"/>
      <c r="M40" s="178">
        <v>0</v>
      </c>
      <c r="N40" s="101"/>
      <c r="O40" s="178">
        <v>0</v>
      </c>
      <c r="P40" s="178"/>
      <c r="Q40" s="178">
        <v>0</v>
      </c>
      <c r="R40" s="101"/>
      <c r="S40" s="195">
        <v>0</v>
      </c>
      <c r="T40" s="101"/>
      <c r="U40" s="101">
        <f>SUM(M40:S40)</f>
        <v>0</v>
      </c>
      <c r="V40" s="179"/>
      <c r="W40" s="101">
        <f>SUM(C40:K40,U40)</f>
        <v>-6815</v>
      </c>
      <c r="X40" s="101"/>
      <c r="Y40" s="195">
        <v>0</v>
      </c>
      <c r="Z40" s="101"/>
      <c r="AA40" s="195">
        <f>W40+Y40</f>
        <v>-6815</v>
      </c>
    </row>
    <row r="41" spans="1:27" ht="19.5" customHeight="1" x14ac:dyDescent="0.25">
      <c r="A41" s="84" t="s">
        <v>134</v>
      </c>
      <c r="B41" s="180"/>
      <c r="C41" s="21">
        <f>SUM(C40)</f>
        <v>0</v>
      </c>
      <c r="D41" s="83"/>
      <c r="E41" s="21">
        <f>SUM(E40)</f>
        <v>0</v>
      </c>
      <c r="F41" s="83"/>
      <c r="G41" s="21">
        <f>SUM(G40)</f>
        <v>0</v>
      </c>
      <c r="H41" s="83"/>
      <c r="I41" s="21">
        <f>SUM(I40)</f>
        <v>0</v>
      </c>
      <c r="J41" s="83"/>
      <c r="K41" s="21">
        <f>SUM(K40)</f>
        <v>-6815</v>
      </c>
      <c r="L41" s="83"/>
      <c r="M41" s="21">
        <f>SUM(M40)</f>
        <v>0</v>
      </c>
      <c r="N41" s="83"/>
      <c r="O41" s="21">
        <f>SUM(O40)</f>
        <v>0</v>
      </c>
      <c r="P41" s="6"/>
      <c r="Q41" s="21">
        <f>SUM(Q40)</f>
        <v>0</v>
      </c>
      <c r="R41" s="83"/>
      <c r="S41" s="21">
        <f>SUM(S40)</f>
        <v>0</v>
      </c>
      <c r="T41" s="83"/>
      <c r="U41" s="21">
        <f>SUM(U40)</f>
        <v>0</v>
      </c>
      <c r="V41" s="83"/>
      <c r="W41" s="21">
        <f>SUM(W40)</f>
        <v>-6815</v>
      </c>
      <c r="X41" s="83"/>
      <c r="Y41" s="21">
        <f>SUM(Y40)</f>
        <v>0</v>
      </c>
      <c r="Z41" s="83"/>
      <c r="AA41" s="21">
        <f>SUM(AA40)</f>
        <v>-6815</v>
      </c>
    </row>
    <row r="42" spans="1:27" ht="17.100000000000001" customHeight="1" x14ac:dyDescent="0.25">
      <c r="A42" s="85"/>
      <c r="B42" s="85"/>
      <c r="C42" s="24"/>
      <c r="D42" s="13"/>
      <c r="E42" s="24"/>
      <c r="F42" s="13"/>
      <c r="G42" s="24"/>
      <c r="H42" s="13"/>
      <c r="I42" s="24"/>
      <c r="J42" s="13"/>
      <c r="K42" s="24"/>
      <c r="L42" s="13"/>
      <c r="M42" s="24"/>
      <c r="N42" s="13"/>
      <c r="O42" s="24"/>
      <c r="P42" s="24"/>
      <c r="Q42" s="24"/>
      <c r="R42" s="13"/>
      <c r="S42" s="25"/>
      <c r="T42" s="13"/>
      <c r="U42" s="24"/>
      <c r="V42" s="13"/>
      <c r="W42" s="25"/>
      <c r="X42" s="13"/>
      <c r="Y42" s="25"/>
      <c r="Z42" s="13"/>
      <c r="AA42" s="25"/>
    </row>
    <row r="43" spans="1:27" ht="19.5" customHeight="1" x14ac:dyDescent="0.25">
      <c r="A43" s="84" t="s">
        <v>92</v>
      </c>
      <c r="B43" s="84"/>
      <c r="C43" s="24"/>
      <c r="D43" s="13"/>
      <c r="E43" s="24"/>
      <c r="F43" s="13"/>
      <c r="G43" s="24"/>
      <c r="H43" s="13"/>
      <c r="I43" s="24"/>
      <c r="J43" s="13"/>
      <c r="K43" s="24"/>
      <c r="L43" s="13"/>
      <c r="M43" s="24"/>
      <c r="N43" s="13"/>
      <c r="O43" s="24"/>
      <c r="P43" s="24"/>
      <c r="Q43" s="24"/>
      <c r="R43" s="13"/>
      <c r="S43" s="25"/>
      <c r="T43" s="13"/>
      <c r="U43" s="24"/>
      <c r="V43" s="13"/>
      <c r="W43" s="25"/>
      <c r="X43" s="13"/>
      <c r="Y43" s="25"/>
      <c r="Z43" s="13"/>
      <c r="AA43" s="25"/>
    </row>
    <row r="44" spans="1:27" ht="19.5" customHeight="1" x14ac:dyDescent="0.25">
      <c r="A44" s="17" t="s">
        <v>260</v>
      </c>
      <c r="B44" s="17"/>
      <c r="C44" s="196">
        <v>0</v>
      </c>
      <c r="D44" s="197"/>
      <c r="E44" s="196">
        <v>0</v>
      </c>
      <c r="F44" s="197"/>
      <c r="G44" s="196">
        <v>0</v>
      </c>
      <c r="H44" s="197"/>
      <c r="I44" s="196">
        <v>0</v>
      </c>
      <c r="J44" s="13"/>
      <c r="K44" s="24">
        <f>'SI-5'!D43</f>
        <v>-154857</v>
      </c>
      <c r="L44" s="13"/>
      <c r="M44" s="196">
        <v>0</v>
      </c>
      <c r="N44" s="198"/>
      <c r="O44" s="196">
        <v>0</v>
      </c>
      <c r="P44" s="197"/>
      <c r="Q44" s="196">
        <v>0</v>
      </c>
      <c r="R44" s="197"/>
      <c r="S44" s="196">
        <v>0</v>
      </c>
      <c r="T44" s="198"/>
      <c r="U44" s="198">
        <f>SUM(M44:S44)</f>
        <v>0</v>
      </c>
      <c r="V44" s="13"/>
      <c r="W44" s="25">
        <f t="shared" ref="W44:W45" si="4">SUM(C44:K44,U44)</f>
        <v>-154857</v>
      </c>
      <c r="X44" s="13"/>
      <c r="Y44" s="24">
        <f>'SI-5'!D44</f>
        <v>-20833</v>
      </c>
      <c r="Z44" s="13"/>
      <c r="AA44" s="25">
        <f>SUM(W44:Y44)</f>
        <v>-175690</v>
      </c>
    </row>
    <row r="45" spans="1:27" ht="19.5" customHeight="1" x14ac:dyDescent="0.25">
      <c r="A45" s="17" t="s">
        <v>263</v>
      </c>
      <c r="B45" s="17"/>
      <c r="C45" s="196">
        <v>0</v>
      </c>
      <c r="D45" s="197"/>
      <c r="E45" s="196">
        <v>0</v>
      </c>
      <c r="F45" s="197"/>
      <c r="G45" s="196">
        <v>0</v>
      </c>
      <c r="H45" s="197"/>
      <c r="I45" s="196">
        <v>0</v>
      </c>
      <c r="J45" s="13"/>
      <c r="K45" s="175">
        <f>'SI-5'!D38</f>
        <v>-11299</v>
      </c>
      <c r="L45" s="13"/>
      <c r="M45" s="24">
        <v>-5861</v>
      </c>
      <c r="N45" s="13"/>
      <c r="O45" s="196">
        <v>0</v>
      </c>
      <c r="P45" s="178"/>
      <c r="Q45" s="196">
        <v>0</v>
      </c>
      <c r="R45" s="13"/>
      <c r="S45" s="24">
        <f>'SI-5'!D32</f>
        <v>-94</v>
      </c>
      <c r="T45" s="13"/>
      <c r="U45" s="13">
        <f>SUM(M45:S45)</f>
        <v>-5955</v>
      </c>
      <c r="V45" s="13"/>
      <c r="W45" s="25">
        <f t="shared" si="4"/>
        <v>-17254</v>
      </c>
      <c r="X45" s="13"/>
      <c r="Y45" s="24">
        <f>'SI-5'!D49-'SCE (conso)-6'!Y44</f>
        <v>-916</v>
      </c>
      <c r="Z45" s="13"/>
      <c r="AA45" s="25">
        <f>SUM(W45:Y45)</f>
        <v>-18170</v>
      </c>
    </row>
    <row r="46" spans="1:27" ht="19.5" customHeight="1" x14ac:dyDescent="0.25">
      <c r="A46" s="84" t="s">
        <v>152</v>
      </c>
      <c r="B46" s="84"/>
      <c r="C46" s="21">
        <f>SUM(C44:C45)</f>
        <v>0</v>
      </c>
      <c r="D46" s="83"/>
      <c r="E46" s="21">
        <f>SUM(E44:E45)</f>
        <v>0</v>
      </c>
      <c r="F46" s="83"/>
      <c r="G46" s="21">
        <f>SUM(G44:G45)</f>
        <v>0</v>
      </c>
      <c r="H46" s="83"/>
      <c r="I46" s="21">
        <f>SUM(I44:I45)</f>
        <v>0</v>
      </c>
      <c r="J46" s="83"/>
      <c r="K46" s="21">
        <f>SUM(K44:K45)</f>
        <v>-166156</v>
      </c>
      <c r="L46" s="83"/>
      <c r="M46" s="21">
        <f>SUM(M44:M45)</f>
        <v>-5861</v>
      </c>
      <c r="N46" s="83"/>
      <c r="O46" s="21">
        <f>SUM(O44:O45)</f>
        <v>0</v>
      </c>
      <c r="P46" s="6"/>
      <c r="Q46" s="99">
        <f>SUM(Q45)</f>
        <v>0</v>
      </c>
      <c r="R46" s="83"/>
      <c r="S46" s="21">
        <f>SUM(S44:S45)</f>
        <v>-94</v>
      </c>
      <c r="T46" s="83"/>
      <c r="U46" s="21">
        <f>SUM(U44:U45)</f>
        <v>-5955</v>
      </c>
      <c r="V46" s="83"/>
      <c r="W46" s="21">
        <f>SUM(W44:W45)</f>
        <v>-172111</v>
      </c>
      <c r="X46" s="83"/>
      <c r="Y46" s="21">
        <f>SUM(Y44:Y45)</f>
        <v>-21749</v>
      </c>
      <c r="Z46" s="83"/>
      <c r="AA46" s="21">
        <f>SUM(AA44:AA45)</f>
        <v>-193860</v>
      </c>
    </row>
    <row r="47" spans="1:27" ht="17.100000000000001" customHeight="1" x14ac:dyDescent="0.25">
      <c r="A47" s="85"/>
      <c r="B47" s="85"/>
      <c r="C47" s="6"/>
      <c r="D47" s="83"/>
      <c r="E47" s="6"/>
      <c r="F47" s="83"/>
      <c r="G47" s="6"/>
      <c r="H47" s="83"/>
      <c r="I47" s="6"/>
      <c r="J47" s="83"/>
      <c r="K47" s="6"/>
      <c r="L47" s="83"/>
      <c r="M47" s="6"/>
      <c r="N47" s="83"/>
      <c r="O47" s="6"/>
      <c r="P47" s="6"/>
      <c r="Q47" s="6"/>
      <c r="R47" s="83"/>
      <c r="S47" s="83"/>
      <c r="T47" s="83"/>
      <c r="U47" s="6"/>
      <c r="V47" s="83"/>
      <c r="W47" s="6"/>
      <c r="X47" s="83"/>
      <c r="Y47" s="6"/>
      <c r="Z47" s="83"/>
      <c r="AA47" s="6"/>
    </row>
    <row r="48" spans="1:27" ht="19.5" customHeight="1" x14ac:dyDescent="0.25">
      <c r="A48" s="85" t="s">
        <v>201</v>
      </c>
      <c r="B48" s="85"/>
      <c r="C48" s="101">
        <v>0</v>
      </c>
      <c r="D48" s="179"/>
      <c r="E48" s="101">
        <v>0</v>
      </c>
      <c r="F48" s="179"/>
      <c r="G48" s="101">
        <v>0</v>
      </c>
      <c r="H48" s="179"/>
      <c r="I48" s="101">
        <v>0</v>
      </c>
      <c r="J48" s="41"/>
      <c r="K48" s="13">
        <f>-O48</f>
        <v>38738</v>
      </c>
      <c r="L48" s="41"/>
      <c r="M48" s="101">
        <v>0</v>
      </c>
      <c r="N48" s="41"/>
      <c r="O48" s="13">
        <v>-38738</v>
      </c>
      <c r="P48" s="13"/>
      <c r="Q48" s="101">
        <v>0</v>
      </c>
      <c r="R48" s="179"/>
      <c r="S48" s="101">
        <v>0</v>
      </c>
      <c r="T48" s="41"/>
      <c r="U48" s="13">
        <f>SUM(M48:S48)</f>
        <v>-38738</v>
      </c>
      <c r="V48" s="41"/>
      <c r="W48" s="195">
        <f t="shared" ref="W48" si="5">SUM(C48:K48,U48)</f>
        <v>0</v>
      </c>
      <c r="X48" s="179"/>
      <c r="Y48" s="101">
        <v>0</v>
      </c>
      <c r="Z48" s="179"/>
      <c r="AA48" s="195">
        <f>SUM(W48:Y48)</f>
        <v>0</v>
      </c>
    </row>
    <row r="49" spans="1:27" ht="19.5" customHeight="1" thickBot="1" x14ac:dyDescent="0.3">
      <c r="A49" s="84" t="s">
        <v>240</v>
      </c>
      <c r="B49" s="84"/>
      <c r="C49" s="7">
        <f>SUM(C36,C41,C46,C48:C48)</f>
        <v>681480</v>
      </c>
      <c r="D49" s="6"/>
      <c r="E49" s="7">
        <f>SUM(E36,E41,E46,E48:E48)</f>
        <v>342170</v>
      </c>
      <c r="F49" s="6"/>
      <c r="G49" s="7">
        <f>SUM(G36,G41,G46,G48:G48)</f>
        <v>0</v>
      </c>
      <c r="H49" s="6"/>
      <c r="I49" s="7">
        <f>SUM(I36,I41,I46,I48:I48)</f>
        <v>108696</v>
      </c>
      <c r="J49" s="6"/>
      <c r="K49" s="7">
        <f>SUM(K36,K41,K46,K48:K48)</f>
        <v>-299078</v>
      </c>
      <c r="L49" s="6"/>
      <c r="M49" s="7">
        <f>SUM(M36,M41,M46,M48:M48)</f>
        <v>-14703</v>
      </c>
      <c r="N49" s="6"/>
      <c r="O49" s="7">
        <f>SUM(O36,O41,O46,O48:O48)</f>
        <v>1227674</v>
      </c>
      <c r="P49" s="6"/>
      <c r="Q49" s="7">
        <f>SUM(Q36,Q41,Q46,Q48:Q48)</f>
        <v>-7873</v>
      </c>
      <c r="R49" s="6"/>
      <c r="S49" s="7">
        <f>SUM(S36,S41,S46,S48:S48)</f>
        <v>1713</v>
      </c>
      <c r="T49" s="6"/>
      <c r="U49" s="7">
        <f>SUM(U36,U41,U46,U48:U48)</f>
        <v>1206811</v>
      </c>
      <c r="V49" s="6"/>
      <c r="W49" s="7">
        <f>SUM(W36,W41,W46,W48:W48)</f>
        <v>2040079</v>
      </c>
      <c r="X49" s="6"/>
      <c r="Y49" s="7">
        <f>SUM(Y36,Y41,Y46,Y48:Y48)</f>
        <v>197118</v>
      </c>
      <c r="Z49" s="6"/>
      <c r="AA49" s="7">
        <f>SUM(AA36,AA41,AA46,AA48:AA48)</f>
        <v>2237197</v>
      </c>
    </row>
    <row r="50" spans="1:27" ht="17.25" customHeight="1" thickTop="1" x14ac:dyDescent="0.25"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176"/>
      <c r="Z50" s="176"/>
      <c r="AA50" s="176"/>
    </row>
    <row r="51" spans="1:27" ht="17.25" customHeight="1" x14ac:dyDescent="0.25"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7"/>
      <c r="W51" s="177"/>
      <c r="X51" s="177"/>
      <c r="Y51" s="177"/>
      <c r="Z51" s="177"/>
      <c r="AA51" s="177"/>
    </row>
    <row r="52" spans="1:27" ht="17.25" customHeight="1" x14ac:dyDescent="0.25">
      <c r="C52" s="87">
        <f>C36-'BS-2-3'!F77</f>
        <v>0</v>
      </c>
      <c r="E52" s="87">
        <f>E36-'BS-2-3'!F79</f>
        <v>0</v>
      </c>
      <c r="I52" s="87">
        <f>I36-'BS-2-3'!F82</f>
        <v>0</v>
      </c>
      <c r="K52" s="87">
        <f>K36-'BS-2-3'!F83</f>
        <v>0</v>
      </c>
      <c r="U52" s="87">
        <f>U36-'BS-2-3'!F84</f>
        <v>0</v>
      </c>
      <c r="Y52" s="87">
        <f>Y36-'BS-2-3'!F86</f>
        <v>0</v>
      </c>
      <c r="AA52" s="87">
        <f>AA36-'BS-2-3'!F87</f>
        <v>0</v>
      </c>
    </row>
    <row r="53" spans="1:27" ht="20.25" customHeight="1" x14ac:dyDescent="0.25">
      <c r="C53" s="87">
        <f>C49-'BS-2-3'!D77</f>
        <v>0</v>
      </c>
      <c r="E53" s="87">
        <f>E49-'BS-2-3'!D79</f>
        <v>0</v>
      </c>
      <c r="I53" s="87">
        <f>I49-'BS-2-3'!D82</f>
        <v>0</v>
      </c>
      <c r="K53" s="87">
        <f>K49-'BS-2-3'!D83</f>
        <v>0</v>
      </c>
      <c r="U53" s="87">
        <f>U49-'BS-2-3'!D84</f>
        <v>0</v>
      </c>
      <c r="Y53" s="87">
        <f>Y49-'BS-2-3'!D86</f>
        <v>0</v>
      </c>
      <c r="AA53" s="87">
        <f>AA49-'BS-2-3'!D87</f>
        <v>0</v>
      </c>
    </row>
  </sheetData>
  <mergeCells count="4">
    <mergeCell ref="C5:AA5"/>
    <mergeCell ref="I6:K6"/>
    <mergeCell ref="M6:U6"/>
    <mergeCell ref="C11:AA11"/>
  </mergeCells>
  <pageMargins left="0.7" right="0.7" top="0.48" bottom="0.5" header="0.5" footer="0.5"/>
  <pageSetup paperSize="9" scale="50" firstPageNumber="6" orientation="landscape" useFirstPageNumber="1" r:id="rId1"/>
  <headerFooter>
    <oddFooter>&amp;L&amp;16The accompanying notes form an integral part of the interim financial statements.
&amp;C&amp;16&amp;P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O47"/>
  <sheetViews>
    <sheetView view="pageBreakPreview" topLeftCell="A31" zoomScale="85" zoomScaleNormal="85" zoomScaleSheetLayoutView="85" workbookViewId="0">
      <selection activeCell="G48" sqref="G48"/>
    </sheetView>
  </sheetViews>
  <sheetFormatPr defaultColWidth="9.140625" defaultRowHeight="18.75" customHeight="1" x14ac:dyDescent="0.25"/>
  <cols>
    <col min="1" max="1" width="52.5703125" style="89" customWidth="1"/>
    <col min="2" max="2" width="9.85546875" style="282" customWidth="1"/>
    <col min="3" max="3" width="13.85546875" style="87" customWidth="1"/>
    <col min="4" max="4" width="2" style="88" customWidth="1"/>
    <col min="5" max="5" width="13.85546875" style="87" customWidth="1"/>
    <col min="6" max="6" width="2" style="88" customWidth="1"/>
    <col min="7" max="7" width="21.28515625" style="87" bestFit="1" customWidth="1"/>
    <col min="8" max="8" width="2" style="88" customWidth="1"/>
    <col min="9" max="9" width="13.85546875" style="87" customWidth="1"/>
    <col min="10" max="10" width="2" style="88" customWidth="1"/>
    <col min="11" max="11" width="13.85546875" style="87" customWidth="1"/>
    <col min="12" max="12" width="2" style="88" customWidth="1"/>
    <col min="13" max="13" width="15.28515625" style="87" customWidth="1"/>
    <col min="14" max="14" width="2" style="88" customWidth="1"/>
    <col min="15" max="15" width="13.85546875" style="87" customWidth="1"/>
    <col min="16" max="16" width="11.5703125" style="89" bestFit="1" customWidth="1"/>
    <col min="17" max="17" width="5.140625" style="89" bestFit="1" customWidth="1"/>
    <col min="18" max="16384" width="9.140625" style="89"/>
  </cols>
  <sheetData>
    <row r="1" spans="1:15" ht="18.75" customHeight="1" x14ac:dyDescent="0.25">
      <c r="A1" s="5" t="s">
        <v>234</v>
      </c>
      <c r="B1" s="269"/>
    </row>
    <row r="2" spans="1:15" ht="18.75" customHeight="1" x14ac:dyDescent="0.25">
      <c r="A2" s="269" t="s">
        <v>207</v>
      </c>
      <c r="B2" s="269"/>
    </row>
    <row r="3" spans="1:15" ht="18.75" customHeight="1" x14ac:dyDescent="0.25">
      <c r="A3" s="126" t="s">
        <v>91</v>
      </c>
      <c r="B3" s="281"/>
    </row>
    <row r="4" spans="1:15" ht="14.25" customHeight="1" x14ac:dyDescent="0.25"/>
    <row r="5" spans="1:15" s="44" customFormat="1" ht="18.75" customHeight="1" x14ac:dyDescent="0.25">
      <c r="A5" s="90"/>
      <c r="B5" s="283"/>
      <c r="C5" s="313" t="s">
        <v>24</v>
      </c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</row>
    <row r="6" spans="1:15" s="44" customFormat="1" ht="18.75" customHeight="1" x14ac:dyDescent="0.25">
      <c r="A6" s="90"/>
      <c r="B6" s="283"/>
      <c r="C6" s="297"/>
      <c r="D6" s="297"/>
      <c r="E6" s="296"/>
      <c r="F6" s="297"/>
      <c r="G6" s="296"/>
      <c r="H6" s="297"/>
      <c r="I6" s="311"/>
      <c r="J6" s="311"/>
      <c r="K6" s="311"/>
      <c r="L6" s="296"/>
      <c r="M6" s="296" t="s">
        <v>72</v>
      </c>
      <c r="N6" s="297"/>
      <c r="O6" s="297"/>
    </row>
    <row r="7" spans="1:15" s="91" customFormat="1" ht="18.75" customHeight="1" x14ac:dyDescent="0.25">
      <c r="B7" s="284"/>
      <c r="C7" s="296"/>
      <c r="D7" s="296"/>
      <c r="E7" s="27"/>
      <c r="F7" s="296"/>
      <c r="G7" s="27"/>
      <c r="H7" s="296"/>
      <c r="I7" s="317" t="s">
        <v>226</v>
      </c>
      <c r="J7" s="317"/>
      <c r="K7" s="317"/>
      <c r="L7" s="296"/>
      <c r="M7" s="299" t="s">
        <v>48</v>
      </c>
      <c r="N7" s="296"/>
    </row>
    <row r="8" spans="1:15" s="91" customFormat="1" ht="18.75" customHeight="1" x14ac:dyDescent="0.25">
      <c r="B8" s="284"/>
      <c r="C8" s="27" t="s">
        <v>9</v>
      </c>
      <c r="D8" s="27"/>
      <c r="E8" s="27"/>
      <c r="F8" s="27"/>
      <c r="G8" s="27" t="s">
        <v>128</v>
      </c>
      <c r="H8" s="296"/>
      <c r="I8" s="296"/>
      <c r="J8" s="296"/>
      <c r="K8" s="296"/>
      <c r="L8" s="296"/>
      <c r="N8" s="296"/>
    </row>
    <row r="9" spans="1:15" s="91" customFormat="1" ht="18.75" customHeight="1" x14ac:dyDescent="0.25">
      <c r="B9" s="284"/>
      <c r="C9" s="27" t="s">
        <v>147</v>
      </c>
      <c r="D9" s="27"/>
      <c r="E9" s="27" t="s">
        <v>30</v>
      </c>
      <c r="F9" s="27"/>
      <c r="G9" s="27" t="s">
        <v>129</v>
      </c>
      <c r="H9" s="296"/>
      <c r="I9" s="27" t="s">
        <v>39</v>
      </c>
      <c r="J9" s="296"/>
      <c r="K9" s="27"/>
      <c r="L9" s="27"/>
      <c r="M9" s="27" t="s">
        <v>70</v>
      </c>
      <c r="N9" s="296"/>
      <c r="O9" s="18" t="s">
        <v>4</v>
      </c>
    </row>
    <row r="10" spans="1:15" s="91" customFormat="1" ht="18.75" customHeight="1" x14ac:dyDescent="0.25">
      <c r="B10" s="284" t="s">
        <v>25</v>
      </c>
      <c r="C10" s="27" t="s">
        <v>5</v>
      </c>
      <c r="D10" s="27"/>
      <c r="E10" s="27" t="s">
        <v>31</v>
      </c>
      <c r="F10" s="27"/>
      <c r="G10" s="27" t="s">
        <v>132</v>
      </c>
      <c r="H10" s="296"/>
      <c r="I10" s="27" t="s">
        <v>6</v>
      </c>
      <c r="J10" s="296"/>
      <c r="K10" s="27" t="s">
        <v>8</v>
      </c>
      <c r="L10" s="27"/>
      <c r="M10" s="27" t="s">
        <v>144</v>
      </c>
      <c r="N10" s="296"/>
      <c r="O10" s="18" t="s">
        <v>36</v>
      </c>
    </row>
    <row r="11" spans="1:15" s="91" customFormat="1" ht="18.75" customHeight="1" x14ac:dyDescent="0.25">
      <c r="B11" s="284"/>
      <c r="C11" s="316" t="s">
        <v>89</v>
      </c>
      <c r="D11" s="316"/>
      <c r="E11" s="316"/>
      <c r="F11" s="316"/>
      <c r="G11" s="316"/>
      <c r="H11" s="316"/>
      <c r="I11" s="316"/>
      <c r="J11" s="316"/>
      <c r="K11" s="316"/>
      <c r="L11" s="316"/>
      <c r="M11" s="316"/>
      <c r="N11" s="316"/>
      <c r="O11" s="316"/>
    </row>
    <row r="12" spans="1:15" ht="18.75" customHeight="1" x14ac:dyDescent="0.25">
      <c r="A12" s="2" t="s">
        <v>245</v>
      </c>
      <c r="B12" s="285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298"/>
      <c r="N12" s="298"/>
      <c r="O12" s="298"/>
    </row>
    <row r="13" spans="1:15" ht="18.75" customHeight="1" x14ac:dyDescent="0.25">
      <c r="A13" s="82" t="s">
        <v>213</v>
      </c>
      <c r="B13" s="286"/>
      <c r="C13" s="6">
        <v>1685080</v>
      </c>
      <c r="D13" s="6"/>
      <c r="E13" s="6">
        <v>342170</v>
      </c>
      <c r="F13" s="6"/>
      <c r="G13" s="6">
        <v>-397600</v>
      </c>
      <c r="H13" s="6"/>
      <c r="I13" s="6">
        <v>58650</v>
      </c>
      <c r="J13" s="83"/>
      <c r="K13" s="6">
        <v>307559</v>
      </c>
      <c r="L13" s="6"/>
      <c r="M13" s="6">
        <v>552699</v>
      </c>
      <c r="N13" s="83"/>
      <c r="O13" s="6">
        <f>SUM(C13:M13)</f>
        <v>2548558</v>
      </c>
    </row>
    <row r="14" spans="1:15" ht="6.95" customHeight="1" x14ac:dyDescent="0.25">
      <c r="A14" s="85"/>
      <c r="B14" s="287"/>
      <c r="C14" s="24"/>
      <c r="D14" s="19"/>
      <c r="E14" s="24"/>
      <c r="F14" s="19"/>
      <c r="G14" s="24"/>
      <c r="H14" s="19"/>
      <c r="I14" s="24"/>
      <c r="J14" s="13"/>
      <c r="K14" s="24"/>
      <c r="L14" s="19"/>
      <c r="M14" s="24"/>
      <c r="N14" s="13"/>
      <c r="O14" s="25"/>
    </row>
    <row r="15" spans="1:15" ht="18.600000000000001" customHeight="1" x14ac:dyDescent="0.25">
      <c r="A15" s="84" t="s">
        <v>180</v>
      </c>
      <c r="B15" s="180"/>
      <c r="C15" s="24"/>
      <c r="D15" s="19"/>
      <c r="E15" s="24"/>
      <c r="F15" s="19"/>
      <c r="G15" s="24"/>
      <c r="H15" s="19"/>
      <c r="I15" s="24"/>
      <c r="J15" s="13"/>
      <c r="K15" s="24"/>
      <c r="L15" s="19"/>
      <c r="M15" s="24"/>
      <c r="N15" s="13"/>
      <c r="O15" s="25"/>
    </row>
    <row r="16" spans="1:15" ht="18.600000000000001" customHeight="1" x14ac:dyDescent="0.25">
      <c r="A16" s="180" t="s">
        <v>236</v>
      </c>
      <c r="B16" s="180"/>
      <c r="C16" s="24"/>
      <c r="D16" s="19"/>
      <c r="E16" s="24"/>
      <c r="F16" s="19"/>
      <c r="G16" s="24"/>
      <c r="H16" s="19"/>
      <c r="I16" s="24"/>
      <c r="J16" s="13"/>
      <c r="K16" s="24"/>
      <c r="L16" s="19"/>
      <c r="M16" s="24"/>
      <c r="N16" s="13"/>
      <c r="O16" s="25"/>
    </row>
    <row r="17" spans="1:15" ht="18.600000000000001" customHeight="1" x14ac:dyDescent="0.25">
      <c r="A17" s="85" t="s">
        <v>177</v>
      </c>
      <c r="B17" s="287"/>
      <c r="C17" s="244">
        <v>0</v>
      </c>
      <c r="D17" s="19"/>
      <c r="E17" s="244">
        <v>0</v>
      </c>
      <c r="F17" s="19"/>
      <c r="G17" s="244">
        <v>0</v>
      </c>
      <c r="H17" s="19"/>
      <c r="I17" s="244">
        <v>0</v>
      </c>
      <c r="J17" s="13"/>
      <c r="K17" s="244">
        <v>-27256</v>
      </c>
      <c r="L17" s="19"/>
      <c r="M17" s="244">
        <v>0</v>
      </c>
      <c r="N17" s="13"/>
      <c r="O17" s="245">
        <f>SUM(K17:M17)</f>
        <v>-27256</v>
      </c>
    </row>
    <row r="18" spans="1:15" ht="18.600000000000001" customHeight="1" x14ac:dyDescent="0.25">
      <c r="A18" s="84" t="s">
        <v>134</v>
      </c>
      <c r="B18" s="180"/>
      <c r="C18" s="246">
        <f>SUM(C17:C17)</f>
        <v>0</v>
      </c>
      <c r="D18" s="19"/>
      <c r="E18" s="246">
        <f>SUM(E17:E17)</f>
        <v>0</v>
      </c>
      <c r="F18" s="19"/>
      <c r="G18" s="246">
        <f>SUM(G17:G17)</f>
        <v>0</v>
      </c>
      <c r="H18" s="19"/>
      <c r="I18" s="246">
        <f>SUM(I17:I17)</f>
        <v>0</v>
      </c>
      <c r="J18" s="13"/>
      <c r="K18" s="246">
        <f>SUM(K17:K17)</f>
        <v>-27256</v>
      </c>
      <c r="L18" s="19"/>
      <c r="M18" s="246">
        <f>SUM(M17:M17)</f>
        <v>0</v>
      </c>
      <c r="N18" s="13"/>
      <c r="O18" s="242">
        <f>SUM(K18:M18)</f>
        <v>-27256</v>
      </c>
    </row>
    <row r="19" spans="1:15" ht="6.95" customHeight="1" x14ac:dyDescent="0.25">
      <c r="A19" s="85"/>
      <c r="B19" s="287"/>
      <c r="C19" s="24"/>
      <c r="D19" s="19"/>
      <c r="E19" s="24"/>
      <c r="F19" s="19"/>
      <c r="G19" s="24"/>
      <c r="H19" s="19"/>
      <c r="I19" s="24"/>
      <c r="J19" s="13"/>
      <c r="K19" s="24"/>
      <c r="L19" s="19"/>
      <c r="M19" s="24"/>
      <c r="N19" s="13"/>
      <c r="O19" s="25"/>
    </row>
    <row r="20" spans="1:15" ht="18.75" customHeight="1" x14ac:dyDescent="0.25">
      <c r="A20" s="84" t="s">
        <v>92</v>
      </c>
      <c r="B20" s="180"/>
      <c r="C20" s="24"/>
      <c r="D20" s="13"/>
      <c r="E20" s="24"/>
      <c r="F20" s="13"/>
      <c r="G20" s="24"/>
      <c r="H20" s="19"/>
      <c r="I20" s="24"/>
      <c r="J20" s="13"/>
      <c r="K20" s="24"/>
      <c r="L20" s="19"/>
      <c r="M20" s="24"/>
      <c r="N20" s="13"/>
      <c r="O20" s="24"/>
    </row>
    <row r="21" spans="1:15" ht="18.75" customHeight="1" x14ac:dyDescent="0.25">
      <c r="A21" s="17" t="s">
        <v>261</v>
      </c>
      <c r="B21" s="288"/>
      <c r="C21" s="178">
        <v>0</v>
      </c>
      <c r="D21" s="194"/>
      <c r="E21" s="178">
        <v>0</v>
      </c>
      <c r="F21" s="194"/>
      <c r="G21" s="178">
        <v>0</v>
      </c>
      <c r="H21" s="194"/>
      <c r="I21" s="178">
        <v>0</v>
      </c>
      <c r="J21" s="13"/>
      <c r="K21" s="24">
        <f>'SI-5'!J48</f>
        <v>33775</v>
      </c>
      <c r="L21" s="13"/>
      <c r="M21" s="195">
        <v>0</v>
      </c>
      <c r="N21" s="13"/>
      <c r="O21" s="25">
        <f>SUM(K21:M21)</f>
        <v>33775</v>
      </c>
    </row>
    <row r="22" spans="1:15" ht="18.75" customHeight="1" x14ac:dyDescent="0.25">
      <c r="A22" s="84" t="s">
        <v>152</v>
      </c>
      <c r="B22" s="180"/>
      <c r="C22" s="21">
        <f>SUM(C21:C21)</f>
        <v>0</v>
      </c>
      <c r="D22" s="294"/>
      <c r="E22" s="21">
        <f>SUM(E21:E21)</f>
        <v>0</v>
      </c>
      <c r="F22" s="294"/>
      <c r="G22" s="21">
        <f>SUM(G21:G21)</f>
        <v>0</v>
      </c>
      <c r="H22" s="294"/>
      <c r="I22" s="21">
        <f>SUM(I21:I21)</f>
        <v>0</v>
      </c>
      <c r="J22" s="6"/>
      <c r="K22" s="21">
        <f>SUM(K21:K21)</f>
        <v>33775</v>
      </c>
      <c r="L22" s="6"/>
      <c r="M22" s="21">
        <f>SUM(M21:M21)</f>
        <v>0</v>
      </c>
      <c r="N22" s="6"/>
      <c r="O22" s="21">
        <f>SUM(O21:O21)</f>
        <v>33775</v>
      </c>
    </row>
    <row r="23" spans="1:15" ht="6.95" customHeight="1" x14ac:dyDescent="0.25">
      <c r="A23" s="84"/>
      <c r="B23" s="180"/>
      <c r="C23" s="294"/>
      <c r="D23" s="294"/>
      <c r="E23" s="294"/>
      <c r="F23" s="294"/>
      <c r="G23" s="294"/>
      <c r="H23" s="294"/>
      <c r="I23" s="294"/>
      <c r="J23" s="6"/>
      <c r="K23" s="6"/>
      <c r="L23" s="6"/>
      <c r="M23" s="6"/>
      <c r="N23" s="6"/>
      <c r="O23" s="6"/>
    </row>
    <row r="24" spans="1:15" ht="18.600000000000001" customHeight="1" x14ac:dyDescent="0.25">
      <c r="A24" s="85" t="s">
        <v>178</v>
      </c>
      <c r="B24" s="287"/>
      <c r="C24" s="194">
        <v>0</v>
      </c>
      <c r="D24" s="294"/>
      <c r="E24" s="194">
        <v>0</v>
      </c>
      <c r="F24" s="294"/>
      <c r="G24" s="194">
        <v>0</v>
      </c>
      <c r="H24" s="294"/>
      <c r="I24" s="194">
        <v>12322</v>
      </c>
      <c r="J24" s="6"/>
      <c r="K24" s="101">
        <f>-I24</f>
        <v>-12322</v>
      </c>
      <c r="L24" s="6"/>
      <c r="M24" s="101">
        <v>0</v>
      </c>
      <c r="N24" s="6"/>
      <c r="O24" s="101">
        <v>0</v>
      </c>
    </row>
    <row r="25" spans="1:15" ht="18.75" customHeight="1" x14ac:dyDescent="0.25">
      <c r="A25" s="85" t="s">
        <v>227</v>
      </c>
      <c r="B25" s="287"/>
      <c r="C25" s="178">
        <v>0</v>
      </c>
      <c r="D25" s="194"/>
      <c r="E25" s="178">
        <v>0</v>
      </c>
      <c r="F25" s="194"/>
      <c r="G25" s="178">
        <v>0</v>
      </c>
      <c r="H25" s="194"/>
      <c r="I25" s="178">
        <v>0</v>
      </c>
      <c r="J25" s="13"/>
      <c r="K25" s="25">
        <v>30599</v>
      </c>
      <c r="L25" s="13"/>
      <c r="M25" s="25">
        <f>-K25</f>
        <v>-30599</v>
      </c>
      <c r="N25" s="13"/>
      <c r="O25" s="195">
        <f>SUM(K25:M25)</f>
        <v>0</v>
      </c>
    </row>
    <row r="26" spans="1:15" ht="18.75" customHeight="1" thickBot="1" x14ac:dyDescent="0.3">
      <c r="A26" s="263" t="s">
        <v>239</v>
      </c>
      <c r="B26" s="289"/>
      <c r="C26" s="7">
        <f>SUM(C13,C18,C22,C25)</f>
        <v>1685080</v>
      </c>
      <c r="D26" s="6"/>
      <c r="E26" s="7">
        <f>SUM(E13,E18,E22,E25)</f>
        <v>342170</v>
      </c>
      <c r="F26" s="6"/>
      <c r="G26" s="7">
        <f>SUM(G13,G18,G22,G25)</f>
        <v>-397600</v>
      </c>
      <c r="H26" s="6"/>
      <c r="I26" s="7">
        <f>SUM(I13,I18,I22,I24:I25)</f>
        <v>70972</v>
      </c>
      <c r="J26" s="6"/>
      <c r="K26" s="7">
        <f>SUM(K13,K18,K22,K24:K25)</f>
        <v>332355</v>
      </c>
      <c r="L26" s="6"/>
      <c r="M26" s="7">
        <f>SUM(M13,M18,M22,M24:M25)</f>
        <v>522100</v>
      </c>
      <c r="N26" s="6"/>
      <c r="O26" s="7">
        <f>SUM(O13,O18,O22,O24:O25)</f>
        <v>2555077</v>
      </c>
    </row>
    <row r="27" spans="1:15" ht="6.95" customHeight="1" thickTop="1" x14ac:dyDescent="0.25"/>
    <row r="28" spans="1:15" ht="18.75" customHeight="1" x14ac:dyDescent="0.25">
      <c r="A28" s="2" t="s">
        <v>246</v>
      </c>
      <c r="B28" s="285"/>
      <c r="C28" s="298"/>
      <c r="D28" s="298"/>
      <c r="E28" s="298"/>
      <c r="F28" s="298"/>
      <c r="G28" s="298"/>
      <c r="H28" s="298"/>
      <c r="I28" s="298"/>
      <c r="J28" s="298"/>
      <c r="K28" s="298"/>
      <c r="L28" s="298"/>
      <c r="M28" s="298"/>
      <c r="N28" s="298"/>
      <c r="O28" s="298"/>
    </row>
    <row r="29" spans="1:15" ht="18.75" customHeight="1" x14ac:dyDescent="0.25">
      <c r="A29" s="82" t="s">
        <v>202</v>
      </c>
      <c r="B29" s="286"/>
      <c r="C29" s="6">
        <v>681480</v>
      </c>
      <c r="D29" s="6"/>
      <c r="E29" s="6">
        <v>342170</v>
      </c>
      <c r="F29" s="6"/>
      <c r="G29" s="6">
        <v>0</v>
      </c>
      <c r="H29" s="6"/>
      <c r="I29" s="6">
        <v>70972</v>
      </c>
      <c r="J29" s="83"/>
      <c r="K29" s="6">
        <v>357930</v>
      </c>
      <c r="L29" s="6"/>
      <c r="M29" s="6">
        <v>511789</v>
      </c>
      <c r="N29" s="83"/>
      <c r="O29" s="6">
        <f>SUM(C29:M29)</f>
        <v>1964341</v>
      </c>
    </row>
    <row r="30" spans="1:15" ht="6.6" customHeight="1" x14ac:dyDescent="0.25">
      <c r="A30" s="85"/>
      <c r="B30" s="287"/>
      <c r="C30" s="24"/>
      <c r="D30" s="19"/>
      <c r="E30" s="24"/>
      <c r="F30" s="19"/>
      <c r="G30" s="24"/>
      <c r="H30" s="19"/>
      <c r="I30" s="24"/>
      <c r="J30" s="13"/>
      <c r="K30" s="24"/>
      <c r="L30" s="19"/>
      <c r="M30" s="24"/>
      <c r="N30" s="13"/>
      <c r="O30" s="25"/>
    </row>
    <row r="31" spans="1:15" ht="18.75" customHeight="1" x14ac:dyDescent="0.25">
      <c r="A31" s="84" t="s">
        <v>133</v>
      </c>
      <c r="B31" s="180"/>
      <c r="C31" s="24"/>
      <c r="D31" s="13"/>
      <c r="E31" s="24"/>
      <c r="F31" s="13"/>
      <c r="G31" s="24"/>
      <c r="H31" s="19"/>
      <c r="I31" s="24"/>
      <c r="J31" s="13"/>
      <c r="K31" s="24"/>
      <c r="L31" s="19"/>
      <c r="M31" s="24"/>
      <c r="N31" s="13"/>
      <c r="O31" s="24"/>
    </row>
    <row r="32" spans="1:15" ht="18.75" customHeight="1" x14ac:dyDescent="0.25">
      <c r="A32" s="180" t="s">
        <v>146</v>
      </c>
      <c r="B32" s="180"/>
      <c r="C32" s="24"/>
      <c r="D32" s="13"/>
      <c r="E32" s="24"/>
      <c r="F32" s="13"/>
      <c r="G32" s="24"/>
      <c r="H32" s="19"/>
      <c r="I32" s="24"/>
      <c r="J32" s="13"/>
      <c r="K32" s="24"/>
      <c r="L32" s="19"/>
      <c r="M32" s="24"/>
      <c r="N32" s="13"/>
      <c r="O32" s="24"/>
    </row>
    <row r="33" spans="1:15" ht="18.75" customHeight="1" x14ac:dyDescent="0.25">
      <c r="A33" s="85" t="s">
        <v>177</v>
      </c>
      <c r="B33" s="279">
        <v>13</v>
      </c>
      <c r="C33" s="24">
        <v>0</v>
      </c>
      <c r="D33" s="13"/>
      <c r="E33" s="24">
        <v>0</v>
      </c>
      <c r="F33" s="13"/>
      <c r="G33" s="24">
        <v>0</v>
      </c>
      <c r="H33" s="19"/>
      <c r="I33" s="24">
        <v>0</v>
      </c>
      <c r="J33" s="13"/>
      <c r="K33" s="24">
        <v>-6815</v>
      </c>
      <c r="L33" s="19"/>
      <c r="M33" s="24">
        <v>0</v>
      </c>
      <c r="N33" s="13"/>
      <c r="O33" s="24">
        <f>SUM(C33:M33)</f>
        <v>-6815</v>
      </c>
    </row>
    <row r="34" spans="1:15" ht="18.75" customHeight="1" x14ac:dyDescent="0.25">
      <c r="A34" s="84" t="s">
        <v>134</v>
      </c>
      <c r="B34" s="180"/>
      <c r="C34" s="266">
        <f>SUM(C33)</f>
        <v>0</v>
      </c>
      <c r="D34" s="6"/>
      <c r="E34" s="266">
        <f>SUM(E33)</f>
        <v>0</v>
      </c>
      <c r="F34" s="6"/>
      <c r="G34" s="266">
        <f>SUM(G33)</f>
        <v>0</v>
      </c>
      <c r="H34" s="294"/>
      <c r="I34" s="266">
        <f>SUM(I33)</f>
        <v>0</v>
      </c>
      <c r="J34" s="6"/>
      <c r="K34" s="266">
        <f>SUM(K33)</f>
        <v>-6815</v>
      </c>
      <c r="L34" s="294"/>
      <c r="M34" s="266">
        <f>SUM(M33)</f>
        <v>0</v>
      </c>
      <c r="N34" s="6"/>
      <c r="O34" s="266">
        <f>SUM(O33)</f>
        <v>-6815</v>
      </c>
    </row>
    <row r="35" spans="1:15" ht="6.6" customHeight="1" x14ac:dyDescent="0.25">
      <c r="A35" s="85"/>
      <c r="B35" s="287"/>
      <c r="C35" s="24"/>
      <c r="D35" s="19"/>
      <c r="E35" s="24"/>
      <c r="F35" s="19"/>
      <c r="G35" s="24"/>
      <c r="H35" s="19"/>
      <c r="I35" s="24"/>
      <c r="J35" s="13"/>
      <c r="K35" s="24"/>
      <c r="L35" s="19"/>
      <c r="M35" s="24"/>
      <c r="N35" s="13"/>
      <c r="O35" s="25"/>
    </row>
    <row r="36" spans="1:15" ht="18.75" customHeight="1" x14ac:dyDescent="0.25">
      <c r="A36" s="84" t="s">
        <v>92</v>
      </c>
      <c r="B36" s="180"/>
      <c r="C36" s="24"/>
      <c r="D36" s="13"/>
      <c r="E36" s="24"/>
      <c r="F36" s="13"/>
      <c r="G36" s="24"/>
      <c r="H36" s="19"/>
      <c r="I36" s="24"/>
      <c r="J36" s="13"/>
      <c r="K36" s="24"/>
      <c r="L36" s="19"/>
      <c r="M36" s="24"/>
      <c r="N36" s="13"/>
      <c r="O36" s="24"/>
    </row>
    <row r="37" spans="1:15" ht="18.75" customHeight="1" x14ac:dyDescent="0.25">
      <c r="A37" s="17" t="s">
        <v>260</v>
      </c>
      <c r="B37" s="288"/>
      <c r="C37" s="178">
        <v>0</v>
      </c>
      <c r="D37" s="194"/>
      <c r="E37" s="178">
        <v>0</v>
      </c>
      <c r="F37" s="194"/>
      <c r="G37" s="178">
        <v>0</v>
      </c>
      <c r="H37" s="194"/>
      <c r="I37" s="178">
        <v>0</v>
      </c>
      <c r="J37" s="13"/>
      <c r="K37" s="24">
        <f>'SI-5'!H43</f>
        <v>-135547</v>
      </c>
      <c r="L37" s="13"/>
      <c r="M37" s="195">
        <v>0</v>
      </c>
      <c r="N37" s="13"/>
      <c r="O37" s="25">
        <f>SUM(K37:M37)</f>
        <v>-135547</v>
      </c>
    </row>
    <row r="38" spans="1:15" ht="18.75" customHeight="1" x14ac:dyDescent="0.25">
      <c r="A38" s="17" t="s">
        <v>263</v>
      </c>
      <c r="B38" s="288"/>
      <c r="C38" s="178">
        <v>0</v>
      </c>
      <c r="D38" s="194"/>
      <c r="E38" s="178">
        <v>0</v>
      </c>
      <c r="F38" s="194"/>
      <c r="G38" s="178">
        <v>0</v>
      </c>
      <c r="H38" s="194"/>
      <c r="I38" s="178">
        <v>0</v>
      </c>
      <c r="J38" s="13"/>
      <c r="K38" s="24">
        <f>'SI-5'!H39</f>
        <v>-11299</v>
      </c>
      <c r="L38" s="13"/>
      <c r="M38" s="195">
        <v>0</v>
      </c>
      <c r="N38" s="13"/>
      <c r="O38" s="25">
        <f>SUM(K38:M38)</f>
        <v>-11299</v>
      </c>
    </row>
    <row r="39" spans="1:15" ht="18.75" customHeight="1" x14ac:dyDescent="0.25">
      <c r="A39" s="84" t="s">
        <v>152</v>
      </c>
      <c r="B39" s="180"/>
      <c r="C39" s="21">
        <f>SUM(C37:C38)</f>
        <v>0</v>
      </c>
      <c r="D39" s="294"/>
      <c r="E39" s="21">
        <f>SUM(E37:E38)</f>
        <v>0</v>
      </c>
      <c r="F39" s="294"/>
      <c r="G39" s="21">
        <f>SUM(G37:G37)</f>
        <v>0</v>
      </c>
      <c r="H39" s="294"/>
      <c r="I39" s="21">
        <f>SUM(I37:I37)</f>
        <v>0</v>
      </c>
      <c r="J39" s="6"/>
      <c r="K39" s="21">
        <f>SUM(K37:K38)</f>
        <v>-146846</v>
      </c>
      <c r="L39" s="6"/>
      <c r="M39" s="21">
        <f>SUM(M37:M37)</f>
        <v>0</v>
      </c>
      <c r="N39" s="6"/>
      <c r="O39" s="21">
        <f>SUM(O37:O38)</f>
        <v>-146846</v>
      </c>
    </row>
    <row r="40" spans="1:15" ht="6.6" customHeight="1" x14ac:dyDescent="0.25">
      <c r="A40" s="84"/>
      <c r="B40" s="180"/>
      <c r="C40" s="294"/>
      <c r="D40" s="294"/>
      <c r="E40" s="294"/>
      <c r="F40" s="294"/>
      <c r="G40" s="294"/>
      <c r="H40" s="294"/>
      <c r="I40" s="294"/>
      <c r="J40" s="6"/>
      <c r="K40" s="6"/>
      <c r="L40" s="6"/>
      <c r="M40" s="6"/>
      <c r="N40" s="6"/>
      <c r="O40" s="6"/>
    </row>
    <row r="41" spans="1:15" ht="18.75" customHeight="1" x14ac:dyDescent="0.25">
      <c r="A41" s="85" t="s">
        <v>227</v>
      </c>
      <c r="B41" s="287"/>
      <c r="C41" s="178">
        <v>0</v>
      </c>
      <c r="D41" s="194"/>
      <c r="E41" s="178">
        <v>0</v>
      </c>
      <c r="F41" s="194"/>
      <c r="G41" s="178">
        <v>0</v>
      </c>
      <c r="H41" s="194"/>
      <c r="I41" s="178">
        <v>0</v>
      </c>
      <c r="J41" s="13"/>
      <c r="K41" s="25">
        <f>-M41</f>
        <v>30598</v>
      </c>
      <c r="L41" s="13"/>
      <c r="M41" s="25">
        <v>-30598</v>
      </c>
      <c r="N41" s="13"/>
      <c r="O41" s="195">
        <f>SUM(K41:M41)</f>
        <v>0</v>
      </c>
    </row>
    <row r="42" spans="1:15" ht="18.75" customHeight="1" thickBot="1" x14ac:dyDescent="0.3">
      <c r="A42" s="263" t="s">
        <v>240</v>
      </c>
      <c r="B42" s="289"/>
      <c r="C42" s="7">
        <f>SUM(C29,C34,C39,C41)</f>
        <v>681480</v>
      </c>
      <c r="D42" s="6"/>
      <c r="E42" s="7">
        <f>SUM(E29,E34,E39,E41)</f>
        <v>342170</v>
      </c>
      <c r="F42" s="6"/>
      <c r="G42" s="7">
        <f>SUM(G29,G34,G39,G41)</f>
        <v>0</v>
      </c>
      <c r="H42" s="6"/>
      <c r="I42" s="7">
        <f>SUM(I29,I34,I39,I41)</f>
        <v>70972</v>
      </c>
      <c r="J42" s="6"/>
      <c r="K42" s="7">
        <f>SUM(K29,K34,K39,K41)</f>
        <v>234867</v>
      </c>
      <c r="L42" s="6"/>
      <c r="M42" s="7">
        <f>SUM(M29,M34,M39,M41)</f>
        <v>481191</v>
      </c>
      <c r="N42" s="6"/>
      <c r="O42" s="7">
        <f>SUM(O29,O34,O39,O41)</f>
        <v>1810680</v>
      </c>
    </row>
    <row r="43" spans="1:15" ht="8.1" customHeight="1" thickTop="1" x14ac:dyDescent="0.25"/>
    <row r="46" spans="1:15" ht="18.75" customHeight="1" x14ac:dyDescent="0.25">
      <c r="C46" s="87">
        <f>C29-'BS-2-3'!J77</f>
        <v>0</v>
      </c>
      <c r="E46" s="87">
        <f>E29-'BS-2-3'!J79</f>
        <v>0</v>
      </c>
      <c r="G46" s="87">
        <f>G29-'SI-5'!J31</f>
        <v>0</v>
      </c>
      <c r="I46" s="87">
        <f>I29-'BS-2-3'!J82</f>
        <v>0</v>
      </c>
      <c r="K46" s="87">
        <f>K29-'BS-2-3'!J83</f>
        <v>0</v>
      </c>
      <c r="M46" s="87">
        <f>M29-'BS-2-3'!J84</f>
        <v>0</v>
      </c>
      <c r="O46" s="87">
        <f>O29-'BS-2-3'!J87</f>
        <v>0</v>
      </c>
    </row>
    <row r="47" spans="1:15" ht="18.75" customHeight="1" x14ac:dyDescent="0.25">
      <c r="C47" s="87">
        <f>C42-'BS-2-3'!H77</f>
        <v>0</v>
      </c>
      <c r="E47" s="87">
        <f>E42-'BS-2-3'!H79</f>
        <v>0</v>
      </c>
      <c r="G47" s="87">
        <f>G42-'SI-5'!H31</f>
        <v>0</v>
      </c>
      <c r="I47" s="87">
        <f>I42-'BS-2-3'!H82</f>
        <v>0</v>
      </c>
      <c r="K47" s="87">
        <f>K42-'BS-2-3'!H83</f>
        <v>0</v>
      </c>
      <c r="M47" s="87">
        <f>M42-'BS-2-3'!H84</f>
        <v>0</v>
      </c>
      <c r="O47" s="87">
        <f>O42-'BS-2-3'!H87</f>
        <v>0</v>
      </c>
    </row>
  </sheetData>
  <mergeCells count="4">
    <mergeCell ref="I7:K7"/>
    <mergeCell ref="C11:O11"/>
    <mergeCell ref="C5:O5"/>
    <mergeCell ref="I6:K6"/>
  </mergeCells>
  <phoneticPr fontId="2" type="noConversion"/>
  <pageMargins left="0.7" right="0.7" top="0.48" bottom="0.25" header="0.5" footer="0.25"/>
  <pageSetup paperSize="9" scale="73" firstPageNumber="7" orientation="landscape" useFirstPageNumber="1" r:id="rId1"/>
  <headerFooter>
    <oddFooter>&amp;L&amp;12The accompanying notes form an integral part of the interim financial statements.
&amp;C&amp;12&amp;P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rgb="FF92D050"/>
  </sheetPr>
  <dimension ref="A1:J98"/>
  <sheetViews>
    <sheetView tabSelected="1" showOutlineSymbols="0" view="pageBreakPreview" topLeftCell="A10" zoomScale="85" zoomScaleNormal="90" zoomScaleSheetLayoutView="85" workbookViewId="0">
      <selection activeCell="D22" sqref="D22"/>
    </sheetView>
  </sheetViews>
  <sheetFormatPr defaultColWidth="9.140625" defaultRowHeight="20.25" customHeight="1" x14ac:dyDescent="0.25"/>
  <cols>
    <col min="1" max="1" width="64" style="136" customWidth="1"/>
    <col min="2" max="2" width="12.7109375" style="75" customWidth="1"/>
    <col min="3" max="3" width="1.5703125" style="58" customWidth="1"/>
    <col min="4" max="4" width="12.7109375" style="75" customWidth="1"/>
    <col min="5" max="5" width="1.5703125" style="58" customWidth="1"/>
    <col min="6" max="6" width="12.7109375" style="58" customWidth="1"/>
    <col min="7" max="7" width="1.5703125" style="58" customWidth="1"/>
    <col min="8" max="8" width="12.7109375" style="58" customWidth="1"/>
    <col min="9" max="9" width="12.7109375" style="129" customWidth="1"/>
    <col min="10" max="10" width="14.42578125" style="129" customWidth="1"/>
    <col min="11" max="16384" width="9.140625" style="129"/>
  </cols>
  <sheetData>
    <row r="1" spans="1:10" s="130" customFormat="1" ht="20.25" customHeight="1" x14ac:dyDescent="0.25">
      <c r="A1" s="5" t="s">
        <v>234</v>
      </c>
      <c r="B1" s="110"/>
      <c r="C1" s="63"/>
      <c r="D1" s="110"/>
      <c r="E1" s="63"/>
      <c r="F1" s="63"/>
      <c r="G1" s="63"/>
      <c r="H1" s="63"/>
    </row>
    <row r="2" spans="1:10" s="130" customFormat="1" ht="20.25" customHeight="1" x14ac:dyDescent="0.25">
      <c r="A2" s="269" t="s">
        <v>207</v>
      </c>
      <c r="B2" s="110"/>
      <c r="C2" s="63"/>
      <c r="D2" s="110"/>
      <c r="E2" s="63"/>
      <c r="F2" s="63"/>
      <c r="G2" s="63"/>
      <c r="H2" s="63"/>
    </row>
    <row r="3" spans="1:10" ht="20.25" customHeight="1" x14ac:dyDescent="0.25">
      <c r="A3" s="131" t="s">
        <v>93</v>
      </c>
    </row>
    <row r="4" spans="1:10" s="135" customFormat="1" ht="20.25" customHeight="1" x14ac:dyDescent="0.25">
      <c r="A4" s="132"/>
      <c r="B4" s="133"/>
      <c r="C4" s="134"/>
      <c r="D4" s="133"/>
      <c r="E4" s="134"/>
      <c r="F4" s="134"/>
      <c r="G4" s="134"/>
      <c r="H4" s="134"/>
    </row>
    <row r="5" spans="1:10" ht="20.25" customHeight="1" x14ac:dyDescent="0.25">
      <c r="A5" s="136" t="s">
        <v>3</v>
      </c>
      <c r="B5" s="319" t="s">
        <v>2</v>
      </c>
      <c r="C5" s="319"/>
      <c r="D5" s="319"/>
      <c r="E5" s="137"/>
      <c r="F5" s="320" t="s">
        <v>15</v>
      </c>
      <c r="G5" s="320"/>
      <c r="H5" s="320"/>
    </row>
    <row r="6" spans="1:10" ht="20.25" customHeight="1" x14ac:dyDescent="0.25">
      <c r="B6" s="319" t="s">
        <v>16</v>
      </c>
      <c r="C6" s="319"/>
      <c r="D6" s="319"/>
      <c r="E6" s="75"/>
      <c r="F6" s="319" t="s">
        <v>16</v>
      </c>
      <c r="G6" s="319"/>
      <c r="H6" s="319"/>
    </row>
    <row r="7" spans="1:10" s="28" customFormat="1" ht="20.25" customHeight="1" x14ac:dyDescent="0.25">
      <c r="A7" s="74"/>
      <c r="B7" s="321" t="s">
        <v>247</v>
      </c>
      <c r="C7" s="321"/>
      <c r="D7" s="321"/>
      <c r="E7" s="133"/>
      <c r="F7" s="321" t="s">
        <v>247</v>
      </c>
      <c r="G7" s="321"/>
      <c r="H7" s="321"/>
      <c r="I7" s="79"/>
    </row>
    <row r="8" spans="1:10" s="28" customFormat="1" ht="20.25" customHeight="1" x14ac:dyDescent="0.25">
      <c r="A8" s="74"/>
      <c r="B8" s="321" t="s">
        <v>237</v>
      </c>
      <c r="C8" s="321"/>
      <c r="D8" s="321"/>
      <c r="E8" s="133"/>
      <c r="F8" s="321" t="s">
        <v>237</v>
      </c>
      <c r="G8" s="321"/>
      <c r="H8" s="321"/>
      <c r="I8" s="79"/>
    </row>
    <row r="9" spans="1:10" ht="20.25" customHeight="1" x14ac:dyDescent="0.25">
      <c r="B9" s="138" t="s">
        <v>154</v>
      </c>
      <c r="C9" s="139"/>
      <c r="D9" s="138" t="s">
        <v>123</v>
      </c>
      <c r="E9" s="139"/>
      <c r="F9" s="138" t="s">
        <v>154</v>
      </c>
      <c r="G9" s="139"/>
      <c r="H9" s="138" t="s">
        <v>123</v>
      </c>
    </row>
    <row r="10" spans="1:10" ht="20.25" customHeight="1" x14ac:dyDescent="0.25">
      <c r="B10" s="318" t="s">
        <v>89</v>
      </c>
      <c r="C10" s="318"/>
      <c r="D10" s="318"/>
      <c r="E10" s="318"/>
      <c r="F10" s="318"/>
      <c r="G10" s="318"/>
      <c r="H10" s="318"/>
    </row>
    <row r="11" spans="1:10" ht="20.25" customHeight="1" x14ac:dyDescent="0.25">
      <c r="A11" s="140" t="s">
        <v>33</v>
      </c>
      <c r="B11" s="141"/>
      <c r="C11" s="141"/>
      <c r="D11" s="141"/>
      <c r="E11" s="141"/>
      <c r="F11" s="141"/>
      <c r="G11" s="141"/>
      <c r="H11" s="141"/>
    </row>
    <row r="12" spans="1:10" ht="20.25" customHeight="1" x14ac:dyDescent="0.25">
      <c r="A12" s="136" t="s">
        <v>160</v>
      </c>
      <c r="B12" s="29">
        <f>'SI-5'!D27</f>
        <v>-175690</v>
      </c>
      <c r="C12" s="29">
        <f>'SI-5'!E27</f>
        <v>0</v>
      </c>
      <c r="D12" s="29">
        <f>'SI-5'!F27</f>
        <v>94466</v>
      </c>
      <c r="E12" s="29">
        <f>'SI-5'!G27</f>
        <v>0</v>
      </c>
      <c r="F12" s="29">
        <f>'SI-5'!H27</f>
        <v>-135547</v>
      </c>
      <c r="G12" s="29">
        <f>'SI-5'!I27</f>
        <v>0</v>
      </c>
      <c r="H12" s="29">
        <f>'SI-5'!J27</f>
        <v>33775</v>
      </c>
    </row>
    <row r="13" spans="1:10" ht="20.25" customHeight="1" x14ac:dyDescent="0.25">
      <c r="A13" s="144" t="s">
        <v>203</v>
      </c>
      <c r="B13" s="29"/>
      <c r="C13" s="141"/>
      <c r="D13" s="29"/>
      <c r="E13" s="141"/>
      <c r="F13" s="142"/>
      <c r="G13" s="143"/>
      <c r="H13" s="142"/>
    </row>
    <row r="14" spans="1:10" ht="20.25" customHeight="1" x14ac:dyDescent="0.25">
      <c r="A14" s="136" t="s">
        <v>258</v>
      </c>
      <c r="B14" s="29">
        <f>-'SI-5'!D26</f>
        <v>-6882</v>
      </c>
      <c r="C14" s="29">
        <f>-'SI-5'!E26</f>
        <v>0</v>
      </c>
      <c r="D14" s="29">
        <f>-'SI-5'!F26</f>
        <v>12878</v>
      </c>
      <c r="E14" s="29">
        <f>-'SI-5'!G26</f>
        <v>0</v>
      </c>
      <c r="F14" s="29">
        <f>-'SI-5'!H26</f>
        <v>-6503</v>
      </c>
      <c r="G14" s="29">
        <f>-'SI-5'!I26</f>
        <v>0</v>
      </c>
      <c r="H14" s="29">
        <f>-'SI-5'!J26</f>
        <v>4082</v>
      </c>
      <c r="J14" s="79"/>
    </row>
    <row r="15" spans="1:10" ht="20.25" customHeight="1" x14ac:dyDescent="0.25">
      <c r="A15" s="136" t="s">
        <v>37</v>
      </c>
      <c r="B15" s="29">
        <f>-'SI-5'!D20</f>
        <v>152170</v>
      </c>
      <c r="C15" s="141"/>
      <c r="D15" s="29">
        <f>-'SI-5'!F20</f>
        <v>137633</v>
      </c>
      <c r="E15" s="141"/>
      <c r="F15" s="142">
        <f>-'SI-5'!H20</f>
        <v>119853</v>
      </c>
      <c r="G15" s="143"/>
      <c r="H15" s="142">
        <f>-'SI-5'!J20</f>
        <v>117896</v>
      </c>
      <c r="J15" s="79"/>
    </row>
    <row r="16" spans="1:10" ht="20.25" customHeight="1" x14ac:dyDescent="0.25">
      <c r="A16" s="136" t="s">
        <v>113</v>
      </c>
      <c r="B16" s="29">
        <v>167881</v>
      </c>
      <c r="C16" s="141"/>
      <c r="D16" s="29">
        <v>173860</v>
      </c>
      <c r="E16" s="141"/>
      <c r="F16" s="142">
        <v>55120</v>
      </c>
      <c r="G16" s="143"/>
      <c r="H16" s="142">
        <v>75239</v>
      </c>
      <c r="J16" s="79"/>
    </row>
    <row r="17" spans="1:10" ht="20.25" customHeight="1" x14ac:dyDescent="0.25">
      <c r="A17" s="136" t="s">
        <v>111</v>
      </c>
      <c r="B17" s="29">
        <v>1193</v>
      </c>
      <c r="C17" s="141"/>
      <c r="D17" s="29">
        <v>4606</v>
      </c>
      <c r="E17" s="141"/>
      <c r="F17" s="142">
        <v>0</v>
      </c>
      <c r="G17" s="143"/>
      <c r="H17" s="142">
        <v>0</v>
      </c>
    </row>
    <row r="18" spans="1:10" ht="20.25" customHeight="1" x14ac:dyDescent="0.25">
      <c r="A18" s="136" t="s">
        <v>266</v>
      </c>
      <c r="B18" s="29">
        <v>48000</v>
      </c>
      <c r="C18" s="189"/>
      <c r="D18" s="29">
        <v>-3</v>
      </c>
      <c r="E18" s="189"/>
      <c r="F18" s="142">
        <v>-1</v>
      </c>
      <c r="G18" s="143"/>
      <c r="H18" s="142">
        <v>-3</v>
      </c>
    </row>
    <row r="19" spans="1:10" ht="20.25" customHeight="1" x14ac:dyDescent="0.25">
      <c r="A19" s="136" t="s">
        <v>165</v>
      </c>
      <c r="B19" s="29">
        <v>19618</v>
      </c>
      <c r="C19" s="192"/>
      <c r="D19" s="29">
        <v>2836</v>
      </c>
      <c r="E19" s="192"/>
      <c r="F19" s="142">
        <v>16999</v>
      </c>
      <c r="G19" s="143"/>
      <c r="H19" s="142">
        <v>0</v>
      </c>
    </row>
    <row r="20" spans="1:10" ht="20.25" customHeight="1" x14ac:dyDescent="0.25">
      <c r="A20" s="136" t="s">
        <v>110</v>
      </c>
      <c r="B20" s="29">
        <v>-723</v>
      </c>
      <c r="C20" s="141"/>
      <c r="D20" s="29">
        <v>8372</v>
      </c>
      <c r="E20" s="141"/>
      <c r="F20" s="142">
        <v>1037</v>
      </c>
      <c r="G20" s="143"/>
      <c r="H20" s="142">
        <v>3815</v>
      </c>
    </row>
    <row r="21" spans="1:10" ht="20.25" customHeight="1" x14ac:dyDescent="0.25">
      <c r="A21" s="136" t="s">
        <v>265</v>
      </c>
      <c r="B21" s="29">
        <v>1419</v>
      </c>
      <c r="C21" s="302"/>
      <c r="D21" s="29">
        <v>0</v>
      </c>
      <c r="E21" s="302"/>
      <c r="F21" s="142">
        <v>0</v>
      </c>
      <c r="G21" s="143">
        <v>0</v>
      </c>
      <c r="H21" s="142">
        <v>0</v>
      </c>
    </row>
    <row r="22" spans="1:10" ht="20.25" customHeight="1" x14ac:dyDescent="0.25">
      <c r="A22" s="136" t="s">
        <v>209</v>
      </c>
      <c r="B22" s="29">
        <v>-621</v>
      </c>
      <c r="C22" s="199"/>
      <c r="D22" s="29">
        <v>-541</v>
      </c>
      <c r="E22" s="199"/>
      <c r="F22" s="142">
        <v>-89</v>
      </c>
      <c r="G22" s="143"/>
      <c r="H22" s="142">
        <v>0</v>
      </c>
    </row>
    <row r="23" spans="1:10" ht="20.25" customHeight="1" x14ac:dyDescent="0.25">
      <c r="A23" s="136" t="s">
        <v>153</v>
      </c>
      <c r="B23" s="29">
        <v>1964</v>
      </c>
      <c r="C23" s="141"/>
      <c r="D23" s="29">
        <v>4161</v>
      </c>
      <c r="E23" s="141"/>
      <c r="F23" s="145">
        <v>1687</v>
      </c>
      <c r="G23" s="143"/>
      <c r="H23" s="145">
        <v>5000</v>
      </c>
    </row>
    <row r="24" spans="1:10" ht="20.25" customHeight="1" x14ac:dyDescent="0.25">
      <c r="A24" s="136" t="s">
        <v>242</v>
      </c>
      <c r="B24" s="29">
        <v>0</v>
      </c>
      <c r="C24" s="292"/>
      <c r="D24" s="29">
        <v>5000</v>
      </c>
      <c r="E24" s="292"/>
      <c r="F24" s="145">
        <v>0</v>
      </c>
      <c r="G24" s="143"/>
      <c r="H24" s="145">
        <v>0</v>
      </c>
    </row>
    <row r="25" spans="1:10" ht="20.25" customHeight="1" x14ac:dyDescent="0.25">
      <c r="A25" s="136" t="s">
        <v>173</v>
      </c>
      <c r="B25" s="29">
        <v>0</v>
      </c>
      <c r="C25" s="199"/>
      <c r="D25" s="29">
        <v>4396</v>
      </c>
      <c r="E25" s="199"/>
      <c r="F25" s="145">
        <v>0</v>
      </c>
      <c r="G25" s="143"/>
      <c r="H25" s="145">
        <v>2993</v>
      </c>
    </row>
    <row r="26" spans="1:10" ht="20.25" customHeight="1" x14ac:dyDescent="0.25">
      <c r="A26" s="136" t="s">
        <v>108</v>
      </c>
      <c r="B26" s="29">
        <v>27175</v>
      </c>
      <c r="C26" s="141"/>
      <c r="D26" s="29">
        <v>4539</v>
      </c>
      <c r="E26" s="141"/>
      <c r="F26" s="145">
        <v>20101</v>
      </c>
      <c r="G26" s="143"/>
      <c r="H26" s="145">
        <v>0</v>
      </c>
    </row>
    <row r="27" spans="1:10" ht="20.25" customHeight="1" x14ac:dyDescent="0.25">
      <c r="A27" s="136" t="s">
        <v>228</v>
      </c>
      <c r="B27" s="29">
        <v>188</v>
      </c>
      <c r="C27" s="141"/>
      <c r="D27" s="29">
        <v>1075</v>
      </c>
      <c r="E27" s="141"/>
      <c r="F27" s="142">
        <v>0</v>
      </c>
      <c r="G27" s="143"/>
      <c r="H27" s="142">
        <v>0</v>
      </c>
    </row>
    <row r="28" spans="1:10" ht="20.25" customHeight="1" x14ac:dyDescent="0.25">
      <c r="A28" s="136" t="s">
        <v>126</v>
      </c>
      <c r="B28" s="29">
        <v>0</v>
      </c>
      <c r="C28" s="174"/>
      <c r="D28" s="29">
        <v>0</v>
      </c>
      <c r="E28" s="174"/>
      <c r="F28" s="142">
        <v>0</v>
      </c>
      <c r="G28" s="143"/>
      <c r="H28" s="142">
        <v>-20624</v>
      </c>
    </row>
    <row r="29" spans="1:10" ht="20.25" customHeight="1" x14ac:dyDescent="0.25">
      <c r="A29" s="136" t="s">
        <v>97</v>
      </c>
      <c r="B29" s="146">
        <v>-1230</v>
      </c>
      <c r="C29" s="141"/>
      <c r="D29" s="146">
        <v>-217</v>
      </c>
      <c r="E29" s="141"/>
      <c r="F29" s="147">
        <v>-327</v>
      </c>
      <c r="G29" s="143"/>
      <c r="H29" s="147">
        <v>-27849</v>
      </c>
    </row>
    <row r="30" spans="1:10" s="79" customFormat="1" ht="20.25" customHeight="1" x14ac:dyDescent="0.25">
      <c r="A30" s="148"/>
      <c r="B30" s="149">
        <f>SUM(B12:B29)</f>
        <v>234462</v>
      </c>
      <c r="C30" s="149"/>
      <c r="D30" s="149">
        <f>SUM(D12:D29)</f>
        <v>453061</v>
      </c>
      <c r="E30" s="149"/>
      <c r="F30" s="149">
        <f>SUM(F12:F29)</f>
        <v>72330</v>
      </c>
      <c r="G30" s="149"/>
      <c r="H30" s="149">
        <f>SUM(H12:H29)</f>
        <v>194324</v>
      </c>
      <c r="J30" s="129"/>
    </row>
    <row r="31" spans="1:10" ht="20.25" customHeight="1" x14ac:dyDescent="0.25">
      <c r="A31" s="144" t="s">
        <v>34</v>
      </c>
      <c r="B31" s="141"/>
      <c r="C31" s="141"/>
      <c r="D31" s="141"/>
      <c r="E31" s="141"/>
      <c r="F31" s="143"/>
      <c r="G31" s="143"/>
      <c r="H31" s="143"/>
    </row>
    <row r="32" spans="1:10" ht="20.25" customHeight="1" x14ac:dyDescent="0.25">
      <c r="A32" s="136" t="s">
        <v>210</v>
      </c>
      <c r="B32" s="29">
        <v>-154957</v>
      </c>
      <c r="C32" s="141"/>
      <c r="D32" s="29">
        <v>41414</v>
      </c>
      <c r="E32" s="141"/>
      <c r="F32" s="29">
        <v>31502</v>
      </c>
      <c r="G32" s="143"/>
      <c r="H32" s="29">
        <v>-56452</v>
      </c>
    </row>
    <row r="33" spans="1:10" ht="20.25" customHeight="1" x14ac:dyDescent="0.25">
      <c r="A33" s="136" t="s">
        <v>35</v>
      </c>
      <c r="B33" s="29">
        <v>91725</v>
      </c>
      <c r="C33" s="141"/>
      <c r="D33" s="29">
        <v>122715</v>
      </c>
      <c r="E33" s="141"/>
      <c r="F33" s="29">
        <v>153270</v>
      </c>
      <c r="G33" s="143"/>
      <c r="H33" s="29">
        <v>183785</v>
      </c>
      <c r="I33" s="29"/>
      <c r="J33" s="29"/>
    </row>
    <row r="34" spans="1:10" ht="20.25" customHeight="1" x14ac:dyDescent="0.25">
      <c r="A34" s="136" t="s">
        <v>0</v>
      </c>
      <c r="B34" s="29">
        <v>9366</v>
      </c>
      <c r="C34" s="141"/>
      <c r="D34" s="29">
        <v>17235</v>
      </c>
      <c r="E34" s="141"/>
      <c r="F34" s="29">
        <v>10282</v>
      </c>
      <c r="G34" s="143"/>
      <c r="H34" s="29">
        <v>25562</v>
      </c>
      <c r="I34" s="29"/>
      <c r="J34" s="29"/>
    </row>
    <row r="35" spans="1:10" ht="20.25" customHeight="1" x14ac:dyDescent="0.25">
      <c r="A35" s="136" t="s">
        <v>27</v>
      </c>
      <c r="B35" s="29">
        <v>-1567</v>
      </c>
      <c r="C35" s="141"/>
      <c r="D35" s="29">
        <v>-2223</v>
      </c>
      <c r="E35" s="141"/>
      <c r="F35" s="29">
        <v>47</v>
      </c>
      <c r="G35" s="143"/>
      <c r="H35" s="29">
        <v>-880</v>
      </c>
      <c r="I35" s="29"/>
      <c r="J35" s="29"/>
    </row>
    <row r="36" spans="1:10" ht="20.25" customHeight="1" x14ac:dyDescent="0.25">
      <c r="A36" s="136" t="s">
        <v>149</v>
      </c>
      <c r="B36" s="29">
        <v>4859</v>
      </c>
      <c r="C36" s="141"/>
      <c r="D36" s="29">
        <v>-78883</v>
      </c>
      <c r="E36" s="141"/>
      <c r="F36" s="29">
        <v>-17292</v>
      </c>
      <c r="G36" s="143"/>
      <c r="H36" s="29">
        <v>11665</v>
      </c>
      <c r="I36" s="29"/>
      <c r="J36" s="29"/>
    </row>
    <row r="37" spans="1:10" ht="20.25" customHeight="1" x14ac:dyDescent="0.25">
      <c r="A37" s="136" t="s">
        <v>73</v>
      </c>
      <c r="B37" s="29">
        <v>-8542</v>
      </c>
      <c r="C37" s="141"/>
      <c r="D37" s="29">
        <v>-15953</v>
      </c>
      <c r="E37" s="141"/>
      <c r="F37" s="29">
        <v>-8663</v>
      </c>
      <c r="G37" s="143"/>
      <c r="H37" s="29">
        <v>-24248</v>
      </c>
      <c r="I37" s="29"/>
      <c r="J37" s="29"/>
    </row>
    <row r="38" spans="1:10" ht="20.25" customHeight="1" x14ac:dyDescent="0.25">
      <c r="A38" s="136" t="s">
        <v>7</v>
      </c>
      <c r="B38" s="29">
        <v>-948</v>
      </c>
      <c r="C38" s="141"/>
      <c r="D38" s="29">
        <v>-1502</v>
      </c>
      <c r="E38" s="141"/>
      <c r="F38" s="29">
        <v>83</v>
      </c>
      <c r="G38" s="143"/>
      <c r="H38" s="29">
        <v>-1584</v>
      </c>
      <c r="I38" s="29"/>
      <c r="J38" s="29"/>
    </row>
    <row r="39" spans="1:10" ht="20.25" customHeight="1" x14ac:dyDescent="0.25">
      <c r="A39" s="136" t="s">
        <v>103</v>
      </c>
      <c r="B39" s="146">
        <v>-1908</v>
      </c>
      <c r="C39" s="141"/>
      <c r="D39" s="146">
        <v>-3184</v>
      </c>
      <c r="E39" s="141"/>
      <c r="F39" s="146">
        <v>-1045</v>
      </c>
      <c r="G39" s="143"/>
      <c r="H39" s="146">
        <v>-2827</v>
      </c>
      <c r="I39" s="29"/>
      <c r="J39" s="29"/>
    </row>
    <row r="40" spans="1:10" ht="20.25" customHeight="1" x14ac:dyDescent="0.25">
      <c r="A40" s="136" t="s">
        <v>223</v>
      </c>
      <c r="B40" s="29">
        <f>SUM(B30:B39)</f>
        <v>172490</v>
      </c>
      <c r="C40" s="141"/>
      <c r="D40" s="29">
        <f>SUM(D30:D39)</f>
        <v>532680</v>
      </c>
      <c r="E40" s="141"/>
      <c r="F40" s="29">
        <f>SUM(F30:F39)</f>
        <v>240514</v>
      </c>
      <c r="H40" s="29">
        <f>SUM(H30:H39)</f>
        <v>329345</v>
      </c>
    </row>
    <row r="41" spans="1:10" ht="20.25" customHeight="1" x14ac:dyDescent="0.25">
      <c r="A41" s="136" t="s">
        <v>221</v>
      </c>
      <c r="B41" s="29">
        <v>-22953</v>
      </c>
      <c r="C41" s="141"/>
      <c r="D41" s="146">
        <v>-28009</v>
      </c>
      <c r="E41" s="141"/>
      <c r="F41" s="29">
        <v>-20423</v>
      </c>
      <c r="G41" s="143"/>
      <c r="H41" s="29">
        <v>-19836</v>
      </c>
    </row>
    <row r="42" spans="1:10" s="28" customFormat="1" ht="20.25" customHeight="1" x14ac:dyDescent="0.25">
      <c r="A42" s="10" t="s">
        <v>222</v>
      </c>
      <c r="B42" s="150">
        <f>SUM(B40,B41:B41)</f>
        <v>149537</v>
      </c>
      <c r="C42" s="151"/>
      <c r="D42" s="150">
        <f>SUM(D40,D41:D41)</f>
        <v>504671</v>
      </c>
      <c r="E42" s="152"/>
      <c r="F42" s="150">
        <f>SUM(F40,F41:F41)</f>
        <v>220091</v>
      </c>
      <c r="G42" s="151"/>
      <c r="H42" s="150">
        <f>SUM(H40,H41:H41)</f>
        <v>309509</v>
      </c>
      <c r="J42" s="129"/>
    </row>
    <row r="43" spans="1:10" s="28" customFormat="1" ht="20.25" customHeight="1" x14ac:dyDescent="0.25">
      <c r="A43" s="74"/>
      <c r="B43" s="153"/>
      <c r="C43" s="29"/>
      <c r="D43" s="153"/>
      <c r="E43" s="58"/>
      <c r="F43" s="29"/>
      <c r="G43" s="29"/>
      <c r="H43" s="29"/>
      <c r="J43" s="129"/>
    </row>
    <row r="44" spans="1:10" s="130" customFormat="1" ht="20.25" customHeight="1" x14ac:dyDescent="0.25">
      <c r="A44" s="5" t="s">
        <v>234</v>
      </c>
      <c r="B44" s="110"/>
      <c r="C44" s="63"/>
      <c r="D44" s="110"/>
      <c r="E44" s="63"/>
      <c r="F44" s="63"/>
      <c r="G44" s="63"/>
      <c r="H44" s="63"/>
    </row>
    <row r="45" spans="1:10" s="130" customFormat="1" ht="20.25" customHeight="1" x14ac:dyDescent="0.25">
      <c r="A45" s="269" t="s">
        <v>207</v>
      </c>
      <c r="B45" s="110"/>
      <c r="C45" s="63"/>
      <c r="D45" s="110"/>
      <c r="E45" s="63"/>
      <c r="F45" s="63"/>
      <c r="G45" s="63"/>
      <c r="H45" s="63"/>
    </row>
    <row r="46" spans="1:10" ht="20.25" customHeight="1" x14ac:dyDescent="0.25">
      <c r="A46" s="154" t="s">
        <v>93</v>
      </c>
    </row>
    <row r="47" spans="1:10" s="135" customFormat="1" ht="20.25" customHeight="1" x14ac:dyDescent="0.25">
      <c r="A47" s="132"/>
      <c r="B47" s="133"/>
      <c r="C47" s="134"/>
      <c r="D47" s="133"/>
      <c r="E47" s="134"/>
      <c r="F47" s="134"/>
      <c r="G47" s="134"/>
      <c r="H47" s="134"/>
      <c r="J47" s="129"/>
    </row>
    <row r="48" spans="1:10" ht="20.25" customHeight="1" x14ac:dyDescent="0.25">
      <c r="A48" s="136" t="s">
        <v>3</v>
      </c>
      <c r="B48" s="319" t="s">
        <v>2</v>
      </c>
      <c r="C48" s="319"/>
      <c r="D48" s="319"/>
      <c r="E48" s="137"/>
      <c r="F48" s="320" t="s">
        <v>15</v>
      </c>
      <c r="G48" s="320"/>
      <c r="H48" s="320"/>
    </row>
    <row r="49" spans="1:10" ht="20.25" customHeight="1" x14ac:dyDescent="0.25">
      <c r="B49" s="319" t="s">
        <v>16</v>
      </c>
      <c r="C49" s="319"/>
      <c r="D49" s="319"/>
      <c r="E49" s="75"/>
      <c r="F49" s="319" t="s">
        <v>16</v>
      </c>
      <c r="G49" s="319"/>
      <c r="H49" s="319"/>
    </row>
    <row r="50" spans="1:10" s="28" customFormat="1" ht="20.25" customHeight="1" x14ac:dyDescent="0.25">
      <c r="A50" s="74"/>
      <c r="B50" s="321" t="s">
        <v>247</v>
      </c>
      <c r="C50" s="321"/>
      <c r="D50" s="321"/>
      <c r="E50" s="133"/>
      <c r="F50" s="321" t="s">
        <v>247</v>
      </c>
      <c r="G50" s="321"/>
      <c r="H50" s="321"/>
      <c r="I50" s="79"/>
    </row>
    <row r="51" spans="1:10" s="28" customFormat="1" ht="20.25" customHeight="1" x14ac:dyDescent="0.25">
      <c r="A51" s="74"/>
      <c r="B51" s="321" t="s">
        <v>237</v>
      </c>
      <c r="C51" s="321"/>
      <c r="D51" s="321"/>
      <c r="E51" s="133"/>
      <c r="F51" s="321" t="s">
        <v>237</v>
      </c>
      <c r="G51" s="321"/>
      <c r="H51" s="321"/>
      <c r="I51" s="79"/>
    </row>
    <row r="52" spans="1:10" ht="20.25" customHeight="1" x14ac:dyDescent="0.25">
      <c r="B52" s="138" t="s">
        <v>154</v>
      </c>
      <c r="C52" s="139"/>
      <c r="D52" s="138" t="s">
        <v>123</v>
      </c>
      <c r="E52" s="139"/>
      <c r="F52" s="138" t="s">
        <v>154</v>
      </c>
      <c r="G52" s="139"/>
      <c r="H52" s="138" t="s">
        <v>123</v>
      </c>
    </row>
    <row r="53" spans="1:10" ht="20.25" customHeight="1" x14ac:dyDescent="0.25">
      <c r="B53" s="318" t="s">
        <v>89</v>
      </c>
      <c r="C53" s="318"/>
      <c r="D53" s="318"/>
      <c r="E53" s="318"/>
      <c r="F53" s="318"/>
      <c r="G53" s="318"/>
      <c r="H53" s="318"/>
    </row>
    <row r="54" spans="1:10" s="28" customFormat="1" ht="20.25" customHeight="1" x14ac:dyDescent="0.25">
      <c r="A54" s="155" t="s">
        <v>13</v>
      </c>
      <c r="B54" s="29"/>
      <c r="C54" s="29"/>
      <c r="D54" s="29"/>
      <c r="E54" s="58"/>
      <c r="F54" s="156"/>
      <c r="G54" s="156"/>
      <c r="H54" s="156"/>
      <c r="J54" s="129"/>
    </row>
    <row r="55" spans="1:10" s="28" customFormat="1" ht="20.25" customHeight="1" x14ac:dyDescent="0.25">
      <c r="A55" s="74" t="s">
        <v>43</v>
      </c>
      <c r="B55" s="29">
        <v>0</v>
      </c>
      <c r="C55" s="29"/>
      <c r="D55" s="29">
        <v>0</v>
      </c>
      <c r="E55" s="58"/>
      <c r="F55" s="29">
        <v>0</v>
      </c>
      <c r="G55" s="29"/>
      <c r="H55" s="29">
        <v>-13500</v>
      </c>
      <c r="J55" s="129"/>
    </row>
    <row r="56" spans="1:10" s="28" customFormat="1" ht="20.25" customHeight="1" x14ac:dyDescent="0.25">
      <c r="A56" s="74" t="s">
        <v>229</v>
      </c>
      <c r="B56" s="29">
        <v>0</v>
      </c>
      <c r="C56" s="29"/>
      <c r="D56" s="29">
        <v>0</v>
      </c>
      <c r="E56" s="58"/>
      <c r="F56" s="29">
        <v>38000</v>
      </c>
      <c r="G56" s="29"/>
      <c r="H56" s="29">
        <v>25000</v>
      </c>
      <c r="J56" s="129"/>
    </row>
    <row r="57" spans="1:10" ht="20.25" customHeight="1" x14ac:dyDescent="0.25">
      <c r="A57" s="74" t="s">
        <v>162</v>
      </c>
      <c r="B57" s="29">
        <v>-6000</v>
      </c>
      <c r="C57" s="141"/>
      <c r="D57" s="29">
        <v>0</v>
      </c>
      <c r="E57" s="141"/>
      <c r="F57" s="29">
        <v>-6000</v>
      </c>
      <c r="G57" s="143"/>
      <c r="H57" s="29">
        <v>0</v>
      </c>
    </row>
    <row r="58" spans="1:10" ht="20.25" customHeight="1" x14ac:dyDescent="0.25">
      <c r="A58" s="74" t="s">
        <v>259</v>
      </c>
      <c r="B58" s="29">
        <v>6000</v>
      </c>
      <c r="C58" s="300"/>
      <c r="D58" s="29">
        <v>0</v>
      </c>
      <c r="E58" s="300"/>
      <c r="F58" s="29">
        <v>6000</v>
      </c>
      <c r="G58" s="143"/>
      <c r="H58" s="29">
        <v>0</v>
      </c>
    </row>
    <row r="59" spans="1:10" ht="20.25" customHeight="1" x14ac:dyDescent="0.25">
      <c r="A59" s="74" t="s">
        <v>174</v>
      </c>
      <c r="B59" s="29">
        <v>0</v>
      </c>
      <c r="C59" s="199"/>
      <c r="D59" s="29">
        <v>-26164</v>
      </c>
      <c r="E59" s="199"/>
      <c r="F59" s="29">
        <v>0</v>
      </c>
      <c r="G59" s="143"/>
      <c r="H59" s="29">
        <v>-26494</v>
      </c>
    </row>
    <row r="60" spans="1:10" ht="20.25" customHeight="1" x14ac:dyDescent="0.25">
      <c r="A60" s="28" t="s">
        <v>163</v>
      </c>
      <c r="B60" s="29">
        <v>-65</v>
      </c>
      <c r="C60" s="189"/>
      <c r="D60" s="29">
        <v>-6500</v>
      </c>
      <c r="E60" s="189"/>
      <c r="F60" s="29">
        <v>-65</v>
      </c>
      <c r="G60" s="143"/>
      <c r="H60" s="29">
        <v>-6500</v>
      </c>
    </row>
    <row r="61" spans="1:10" ht="20.25" customHeight="1" x14ac:dyDescent="0.25">
      <c r="A61" s="28" t="s">
        <v>243</v>
      </c>
      <c r="B61" s="29">
        <v>0</v>
      </c>
      <c r="C61" s="292"/>
      <c r="D61" s="29">
        <v>-14018</v>
      </c>
      <c r="E61" s="292"/>
      <c r="F61" s="29">
        <v>0</v>
      </c>
      <c r="G61" s="143"/>
      <c r="H61" s="29">
        <v>0</v>
      </c>
    </row>
    <row r="62" spans="1:10" s="28" customFormat="1" ht="20.25" customHeight="1" x14ac:dyDescent="0.25">
      <c r="A62" s="74" t="s">
        <v>98</v>
      </c>
      <c r="B62" s="29">
        <v>-93874</v>
      </c>
      <c r="C62" s="29"/>
      <c r="D62" s="29">
        <v>-249399</v>
      </c>
      <c r="E62" s="58"/>
      <c r="F62" s="29">
        <v>-3701</v>
      </c>
      <c r="G62" s="29"/>
      <c r="H62" s="29">
        <v>-40162</v>
      </c>
      <c r="I62" s="157"/>
      <c r="J62" s="129"/>
    </row>
    <row r="63" spans="1:10" s="28" customFormat="1" ht="20.25" customHeight="1" x14ac:dyDescent="0.25">
      <c r="A63" s="74" t="s">
        <v>127</v>
      </c>
      <c r="B63" s="29">
        <v>0</v>
      </c>
      <c r="C63" s="29"/>
      <c r="D63" s="29">
        <v>-954</v>
      </c>
      <c r="E63" s="58"/>
      <c r="F63" s="29">
        <v>0</v>
      </c>
      <c r="G63" s="29"/>
      <c r="H63" s="29">
        <v>-30</v>
      </c>
      <c r="I63" s="157"/>
      <c r="J63" s="129"/>
    </row>
    <row r="64" spans="1:10" s="28" customFormat="1" ht="20.25" customHeight="1" x14ac:dyDescent="0.25">
      <c r="A64" s="74" t="s">
        <v>99</v>
      </c>
      <c r="B64" s="157">
        <v>1165</v>
      </c>
      <c r="C64" s="29"/>
      <c r="D64" s="157">
        <v>2027</v>
      </c>
      <c r="E64" s="58"/>
      <c r="F64" s="29">
        <v>89</v>
      </c>
      <c r="G64" s="29"/>
      <c r="H64" s="29">
        <v>0</v>
      </c>
      <c r="I64" s="29"/>
      <c r="J64" s="129"/>
    </row>
    <row r="65" spans="1:10" s="28" customFormat="1" ht="20.25" customHeight="1" x14ac:dyDescent="0.25">
      <c r="A65" s="28" t="s">
        <v>74</v>
      </c>
      <c r="B65" s="157">
        <v>-6189</v>
      </c>
      <c r="C65" s="157"/>
      <c r="D65" s="157">
        <v>-12430</v>
      </c>
      <c r="E65" s="134"/>
      <c r="F65" s="157">
        <v>0</v>
      </c>
      <c r="G65" s="157"/>
      <c r="H65" s="157">
        <v>0</v>
      </c>
      <c r="I65" s="29"/>
      <c r="J65" s="129"/>
    </row>
    <row r="66" spans="1:10" s="28" customFormat="1" ht="20.25" customHeight="1" x14ac:dyDescent="0.25">
      <c r="A66" s="74" t="s">
        <v>32</v>
      </c>
      <c r="B66" s="29">
        <v>1230</v>
      </c>
      <c r="C66" s="29"/>
      <c r="D66" s="29">
        <v>217</v>
      </c>
      <c r="E66" s="58"/>
      <c r="F66" s="29">
        <v>327</v>
      </c>
      <c r="G66" s="29"/>
      <c r="H66" s="29">
        <v>305</v>
      </c>
      <c r="J66" s="129"/>
    </row>
    <row r="67" spans="1:10" s="28" customFormat="1" ht="20.25" customHeight="1" x14ac:dyDescent="0.25">
      <c r="A67" s="74" t="s">
        <v>94</v>
      </c>
      <c r="B67" s="151">
        <v>0</v>
      </c>
      <c r="C67" s="29"/>
      <c r="D67" s="29">
        <v>536</v>
      </c>
      <c r="E67" s="58"/>
      <c r="F67" s="29">
        <v>0</v>
      </c>
      <c r="G67" s="29"/>
      <c r="H67" s="29">
        <v>20624</v>
      </c>
      <c r="J67" s="129"/>
    </row>
    <row r="68" spans="1:10" s="158" customFormat="1" ht="20.25" customHeight="1" x14ac:dyDescent="0.25">
      <c r="A68" s="10" t="s">
        <v>95</v>
      </c>
      <c r="B68" s="150">
        <f>SUM(B55:B67)</f>
        <v>-97733</v>
      </c>
      <c r="C68" s="151"/>
      <c r="D68" s="150">
        <f>SUM(D55:D67)</f>
        <v>-306685</v>
      </c>
      <c r="E68" s="152"/>
      <c r="F68" s="150">
        <f>SUM(F55:F67)</f>
        <v>34650</v>
      </c>
      <c r="G68" s="151"/>
      <c r="H68" s="150">
        <f>SUM(H55:H67)</f>
        <v>-40757</v>
      </c>
      <c r="I68" s="157"/>
      <c r="J68" s="129"/>
    </row>
    <row r="69" spans="1:10" s="28" customFormat="1" ht="20.25" customHeight="1" x14ac:dyDescent="0.25">
      <c r="A69" s="10"/>
      <c r="B69" s="157"/>
      <c r="C69" s="29"/>
      <c r="D69" s="157"/>
      <c r="E69" s="58"/>
      <c r="F69" s="157"/>
      <c r="G69" s="29"/>
      <c r="H69" s="157"/>
      <c r="I69" s="157"/>
      <c r="J69" s="129"/>
    </row>
    <row r="70" spans="1:10" s="28" customFormat="1" ht="20.25" customHeight="1" x14ac:dyDescent="0.25">
      <c r="A70" s="155" t="s">
        <v>14</v>
      </c>
      <c r="B70" s="29"/>
      <c r="C70" s="29"/>
      <c r="D70" s="29"/>
      <c r="E70" s="58"/>
      <c r="F70" s="29"/>
      <c r="G70" s="29"/>
      <c r="H70" s="29"/>
      <c r="I70" s="157"/>
      <c r="J70" s="129"/>
    </row>
    <row r="71" spans="1:10" s="28" customFormat="1" ht="20.25" customHeight="1" x14ac:dyDescent="0.25">
      <c r="A71" s="74" t="s">
        <v>244</v>
      </c>
      <c r="I71" s="157"/>
      <c r="J71" s="129"/>
    </row>
    <row r="72" spans="1:10" s="28" customFormat="1" ht="20.25" customHeight="1" x14ac:dyDescent="0.25">
      <c r="A72" s="74" t="s">
        <v>76</v>
      </c>
      <c r="B72" s="159">
        <v>173797</v>
      </c>
      <c r="C72" s="29"/>
      <c r="D72" s="159">
        <v>126441</v>
      </c>
      <c r="E72" s="58"/>
      <c r="F72" s="28">
        <v>-59893</v>
      </c>
      <c r="G72" s="29"/>
      <c r="H72" s="28">
        <v>-30272</v>
      </c>
      <c r="I72" s="157"/>
      <c r="J72" s="129"/>
    </row>
    <row r="73" spans="1:10" s="28" customFormat="1" ht="20.25" customHeight="1" x14ac:dyDescent="0.25">
      <c r="A73" s="74" t="s">
        <v>205</v>
      </c>
      <c r="B73" s="159"/>
      <c r="C73" s="29"/>
      <c r="D73" s="159"/>
      <c r="I73" s="157"/>
      <c r="J73" s="129"/>
    </row>
    <row r="74" spans="1:10" s="28" customFormat="1" ht="20.25" customHeight="1" x14ac:dyDescent="0.25">
      <c r="A74" s="74" t="s">
        <v>206</v>
      </c>
      <c r="B74" s="159">
        <v>-35355</v>
      </c>
      <c r="C74" s="29"/>
      <c r="D74" s="159">
        <v>-57131</v>
      </c>
      <c r="E74" s="58"/>
      <c r="F74" s="29">
        <v>-34312</v>
      </c>
      <c r="G74" s="29"/>
      <c r="H74" s="29">
        <v>-55886</v>
      </c>
      <c r="I74" s="157"/>
      <c r="J74" s="129"/>
    </row>
    <row r="75" spans="1:10" s="28" customFormat="1" ht="20.25" customHeight="1" x14ac:dyDescent="0.25">
      <c r="A75" s="74" t="s">
        <v>150</v>
      </c>
      <c r="B75" s="157">
        <v>0</v>
      </c>
      <c r="C75" s="29"/>
      <c r="D75" s="157">
        <v>0</v>
      </c>
      <c r="E75" s="58"/>
      <c r="F75" s="29">
        <v>0</v>
      </c>
      <c r="G75" s="29"/>
      <c r="H75" s="29">
        <v>5000</v>
      </c>
      <c r="I75" s="157"/>
      <c r="J75" s="129"/>
    </row>
    <row r="76" spans="1:10" s="28" customFormat="1" ht="20.25" customHeight="1" x14ac:dyDescent="0.25">
      <c r="A76" s="74" t="s">
        <v>230</v>
      </c>
      <c r="B76" s="157">
        <v>-800</v>
      </c>
      <c r="C76" s="29"/>
      <c r="D76" s="157">
        <v>-2000</v>
      </c>
      <c r="E76" s="58"/>
      <c r="F76" s="29">
        <v>0</v>
      </c>
      <c r="G76" s="29"/>
      <c r="H76" s="29">
        <v>0</v>
      </c>
      <c r="I76" s="157"/>
      <c r="J76" s="129"/>
    </row>
    <row r="77" spans="1:10" s="28" customFormat="1" ht="20.25" customHeight="1" x14ac:dyDescent="0.25">
      <c r="A77" s="74" t="s">
        <v>109</v>
      </c>
      <c r="B77" s="159">
        <v>-98750</v>
      </c>
      <c r="C77" s="29"/>
      <c r="D77" s="159">
        <v>-77500</v>
      </c>
      <c r="E77" s="58"/>
      <c r="F77" s="157">
        <v>-61250</v>
      </c>
      <c r="G77" s="29"/>
      <c r="H77" s="157">
        <v>-40000</v>
      </c>
      <c r="I77" s="29"/>
      <c r="J77" s="129"/>
    </row>
    <row r="78" spans="1:10" s="28" customFormat="1" ht="20.25" customHeight="1" x14ac:dyDescent="0.25">
      <c r="A78" s="74" t="s">
        <v>175</v>
      </c>
      <c r="B78" s="159">
        <v>-6815</v>
      </c>
      <c r="C78" s="29"/>
      <c r="D78" s="159">
        <v>-27256</v>
      </c>
      <c r="E78" s="58"/>
      <c r="F78" s="157">
        <v>-6815</v>
      </c>
      <c r="G78" s="29"/>
      <c r="H78" s="157">
        <v>-27256</v>
      </c>
      <c r="I78" s="29"/>
      <c r="J78" s="129"/>
    </row>
    <row r="79" spans="1:10" s="28" customFormat="1" ht="20.25" customHeight="1" x14ac:dyDescent="0.25">
      <c r="A79" s="74" t="s">
        <v>176</v>
      </c>
      <c r="B79" s="159">
        <v>0</v>
      </c>
      <c r="C79" s="29"/>
      <c r="D79" s="159">
        <v>-16287</v>
      </c>
      <c r="E79" s="58"/>
      <c r="F79" s="157">
        <v>0</v>
      </c>
      <c r="G79" s="29"/>
      <c r="H79" s="157">
        <v>0</v>
      </c>
      <c r="I79" s="29"/>
      <c r="J79" s="129"/>
    </row>
    <row r="80" spans="1:10" s="28" customFormat="1" ht="20.25" customHeight="1" x14ac:dyDescent="0.25">
      <c r="A80" s="74" t="s">
        <v>211</v>
      </c>
      <c r="B80" s="159"/>
      <c r="C80" s="29"/>
      <c r="D80" s="159"/>
      <c r="E80" s="58"/>
      <c r="F80" s="157"/>
      <c r="G80" s="29"/>
      <c r="H80" s="157"/>
      <c r="I80" s="29"/>
      <c r="J80" s="129"/>
    </row>
    <row r="81" spans="1:10" s="28" customFormat="1" ht="20.25" customHeight="1" x14ac:dyDescent="0.25">
      <c r="A81" s="74" t="s">
        <v>212</v>
      </c>
      <c r="B81" s="159">
        <v>0</v>
      </c>
      <c r="C81" s="29"/>
      <c r="D81" s="159">
        <v>253</v>
      </c>
      <c r="E81" s="58"/>
      <c r="F81" s="157">
        <v>0</v>
      </c>
      <c r="G81" s="29"/>
      <c r="H81" s="157">
        <v>0</v>
      </c>
      <c r="I81" s="29"/>
      <c r="J81" s="129"/>
    </row>
    <row r="82" spans="1:10" s="28" customFormat="1" ht="20.25" customHeight="1" x14ac:dyDescent="0.25">
      <c r="A82" s="160" t="s">
        <v>41</v>
      </c>
      <c r="B82" s="159">
        <v>-149637</v>
      </c>
      <c r="C82" s="29"/>
      <c r="D82" s="159">
        <v>-139289</v>
      </c>
      <c r="E82" s="58"/>
      <c r="F82" s="29">
        <v>-119297</v>
      </c>
      <c r="G82" s="29"/>
      <c r="H82" s="29">
        <v>-116182</v>
      </c>
      <c r="I82" s="157"/>
      <c r="J82" s="129"/>
    </row>
    <row r="83" spans="1:10" s="28" customFormat="1" ht="20.25" customHeight="1" x14ac:dyDescent="0.25">
      <c r="A83" s="74" t="s">
        <v>40</v>
      </c>
      <c r="B83" s="159">
        <v>-5851</v>
      </c>
      <c r="C83" s="29"/>
      <c r="D83" s="159">
        <v>-4161</v>
      </c>
      <c r="E83" s="58"/>
      <c r="F83" s="29">
        <v>-2219</v>
      </c>
      <c r="G83" s="29"/>
      <c r="H83" s="29">
        <v>-2315</v>
      </c>
      <c r="I83" s="157"/>
      <c r="J83" s="129"/>
    </row>
    <row r="84" spans="1:10" s="158" customFormat="1" ht="20.25" customHeight="1" x14ac:dyDescent="0.25">
      <c r="A84" s="154" t="s">
        <v>224</v>
      </c>
      <c r="B84" s="161">
        <f>SUM(B72:B83)</f>
        <v>-123411</v>
      </c>
      <c r="C84" s="151"/>
      <c r="D84" s="161">
        <f>SUM(D72:D83)</f>
        <v>-196930</v>
      </c>
      <c r="E84" s="152"/>
      <c r="F84" s="161">
        <f>SUM(F72:F83)</f>
        <v>-283786</v>
      </c>
      <c r="G84" s="152"/>
      <c r="H84" s="161">
        <f>SUM(H72:H83)</f>
        <v>-266911</v>
      </c>
      <c r="I84" s="157"/>
      <c r="J84" s="129"/>
    </row>
    <row r="85" spans="1:10" s="158" customFormat="1" ht="20.25" customHeight="1" x14ac:dyDescent="0.25">
      <c r="A85" s="136" t="s">
        <v>100</v>
      </c>
      <c r="B85" s="162"/>
      <c r="C85" s="151"/>
      <c r="D85" s="162"/>
      <c r="E85" s="152"/>
      <c r="F85" s="162"/>
      <c r="G85" s="152"/>
      <c r="H85" s="162"/>
      <c r="I85" s="157"/>
      <c r="J85" s="129"/>
    </row>
    <row r="86" spans="1:10" s="158" customFormat="1" ht="20.25" customHeight="1" x14ac:dyDescent="0.25">
      <c r="A86" s="136" t="s">
        <v>101</v>
      </c>
      <c r="B86" s="134">
        <f>B84+B68+B42</f>
        <v>-71607</v>
      </c>
      <c r="C86" s="157"/>
      <c r="D86" s="134">
        <f>D84+D68+D42</f>
        <v>1056</v>
      </c>
      <c r="E86" s="134">
        <v>-3999</v>
      </c>
      <c r="F86" s="134">
        <f>F84+F68+F42</f>
        <v>-29045</v>
      </c>
      <c r="G86" s="134"/>
      <c r="H86" s="134">
        <f>H84+H68+H42</f>
        <v>1841</v>
      </c>
      <c r="I86" s="157"/>
      <c r="J86" s="129"/>
    </row>
    <row r="87" spans="1:10" s="158" customFormat="1" ht="20.25" customHeight="1" x14ac:dyDescent="0.25">
      <c r="A87" s="136" t="s">
        <v>231</v>
      </c>
      <c r="B87" s="163">
        <f>'SI-5'!D31</f>
        <v>-6777</v>
      </c>
      <c r="C87" s="29"/>
      <c r="D87" s="163">
        <f>'SI-5'!F31</f>
        <v>-4055</v>
      </c>
      <c r="E87" s="58"/>
      <c r="F87" s="163">
        <f>'SI-5'!H31</f>
        <v>0</v>
      </c>
      <c r="G87" s="58"/>
      <c r="H87" s="163">
        <f>'SI-5'!J31</f>
        <v>0</v>
      </c>
      <c r="I87" s="157"/>
      <c r="J87" s="129"/>
    </row>
    <row r="88" spans="1:10" s="28" customFormat="1" ht="20.25" customHeight="1" x14ac:dyDescent="0.25">
      <c r="A88" s="10" t="s">
        <v>96</v>
      </c>
      <c r="B88" s="164">
        <f>SUM(B86:B87)</f>
        <v>-78384</v>
      </c>
      <c r="C88" s="152"/>
      <c r="D88" s="164">
        <f>SUM(D86:D87)</f>
        <v>-2999</v>
      </c>
      <c r="E88" s="152"/>
      <c r="F88" s="164">
        <f>SUM(F86:F87)</f>
        <v>-29045</v>
      </c>
      <c r="G88" s="151"/>
      <c r="H88" s="164">
        <f>SUM(H86:H87)</f>
        <v>1841</v>
      </c>
      <c r="I88" s="157"/>
      <c r="J88" s="129"/>
    </row>
    <row r="89" spans="1:10" s="28" customFormat="1" ht="20.25" customHeight="1" x14ac:dyDescent="0.25">
      <c r="A89" s="74" t="s">
        <v>204</v>
      </c>
      <c r="B89" s="146">
        <f>'BS-2-3'!F12</f>
        <v>157595</v>
      </c>
      <c r="C89" s="134"/>
      <c r="D89" s="146">
        <v>190167</v>
      </c>
      <c r="E89" s="134"/>
      <c r="F89" s="146">
        <f>'BS-2-3'!J12</f>
        <v>43079</v>
      </c>
      <c r="G89" s="157"/>
      <c r="H89" s="146">
        <v>43551</v>
      </c>
      <c r="I89" s="157"/>
      <c r="J89" s="129"/>
    </row>
    <row r="90" spans="1:10" s="158" customFormat="1" ht="20.25" customHeight="1" thickBot="1" x14ac:dyDescent="0.3">
      <c r="A90" s="154" t="s">
        <v>241</v>
      </c>
      <c r="B90" s="165">
        <f>SUM(B88:B89)</f>
        <v>79211</v>
      </c>
      <c r="C90" s="152"/>
      <c r="D90" s="165">
        <f>SUM(D88:D89)</f>
        <v>187168</v>
      </c>
      <c r="E90" s="152"/>
      <c r="F90" s="166">
        <f>SUM(F88:F89)</f>
        <v>14034</v>
      </c>
      <c r="G90" s="167"/>
      <c r="H90" s="166">
        <f>SUM(H88:H89)</f>
        <v>45392</v>
      </c>
      <c r="I90" s="157"/>
      <c r="J90" s="129"/>
    </row>
    <row r="91" spans="1:10" s="28" customFormat="1" ht="20.25" customHeight="1" thickTop="1" x14ac:dyDescent="0.25">
      <c r="A91" s="154"/>
      <c r="B91" s="134"/>
      <c r="C91" s="58"/>
      <c r="D91" s="134"/>
      <c r="E91" s="58"/>
      <c r="F91" s="134"/>
      <c r="G91" s="58"/>
      <c r="H91" s="134"/>
      <c r="I91" s="157"/>
      <c r="J91" s="129"/>
    </row>
    <row r="92" spans="1:10" s="28" customFormat="1" ht="20.25" customHeight="1" x14ac:dyDescent="0.25">
      <c r="A92" s="155"/>
      <c r="B92" s="58">
        <f>B90-'BS-2-3'!D12</f>
        <v>0</v>
      </c>
      <c r="C92" s="58"/>
      <c r="D92" s="168"/>
      <c r="E92" s="58"/>
      <c r="F92" s="58">
        <f>F90-'BS-2-3'!H12</f>
        <v>0</v>
      </c>
      <c r="G92" s="58"/>
      <c r="H92" s="58"/>
      <c r="I92" s="157"/>
      <c r="J92" s="129"/>
    </row>
    <row r="93" spans="1:10" s="28" customFormat="1" ht="20.25" customHeight="1" x14ac:dyDescent="0.25">
      <c r="A93" s="155"/>
      <c r="B93" s="168"/>
      <c r="C93" s="58"/>
      <c r="D93" s="168"/>
      <c r="E93" s="58"/>
      <c r="F93" s="58"/>
      <c r="G93" s="58"/>
      <c r="H93" s="58"/>
      <c r="I93" s="157"/>
      <c r="J93" s="129"/>
    </row>
    <row r="94" spans="1:10" ht="20.25" customHeight="1" x14ac:dyDescent="0.25">
      <c r="A94" s="169"/>
      <c r="B94" s="170"/>
      <c r="C94" s="170"/>
      <c r="D94" s="170"/>
      <c r="E94" s="170"/>
      <c r="F94" s="170"/>
      <c r="G94" s="170"/>
      <c r="H94" s="170"/>
      <c r="I94" s="134"/>
    </row>
    <row r="95" spans="1:10" ht="20.25" customHeight="1" x14ac:dyDescent="0.25">
      <c r="A95" s="171"/>
      <c r="B95" s="172"/>
      <c r="C95" s="170"/>
      <c r="D95" s="172"/>
      <c r="E95" s="170"/>
      <c r="F95" s="170"/>
      <c r="G95" s="170"/>
      <c r="H95" s="170"/>
      <c r="I95" s="168"/>
    </row>
    <row r="96" spans="1:10" ht="20.25" customHeight="1" x14ac:dyDescent="0.25">
      <c r="A96" s="171"/>
      <c r="B96" s="172"/>
      <c r="C96" s="173"/>
      <c r="D96" s="172"/>
      <c r="E96" s="173"/>
      <c r="F96" s="170"/>
      <c r="G96" s="170"/>
      <c r="H96" s="170"/>
      <c r="I96" s="172"/>
    </row>
    <row r="97" spans="7:9" ht="20.25" customHeight="1" x14ac:dyDescent="0.25">
      <c r="G97" s="170"/>
      <c r="I97" s="58"/>
    </row>
    <row r="98" spans="7:9" ht="20.25" customHeight="1" x14ac:dyDescent="0.25">
      <c r="G98" s="170"/>
    </row>
  </sheetData>
  <customSheetViews>
    <customSheetView guid="{8AE384D2-954E-4FC4-9E7B-72B2DA3D2D3A}" outlineSymbols="0" showRuler="0">
      <selection sqref="A1:A3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1"/>
      <headerFooter alignWithMargins="0"/>
    </customSheetView>
    <customSheetView guid="{E1DB4DD3-3D3D-4C8E-ADFF-122E3B5E40F3}" outlineSymbols="0" printArea="1" showRuler="0" topLeftCell="A86">
      <selection activeCell="J43" sqref="J43"/>
      <rowBreaks count="1" manualBreakCount="1">
        <brk id="56" max="11" man="1"/>
      </rowBreaks>
      <colBreaks count="1" manualBreakCount="1">
        <brk id="12" max="1048575" man="1"/>
      </colBreaks>
      <pageMargins left="1" right="0.5" top="0.5" bottom="0.4" header="0.49" footer="0.4"/>
      <pageSetup paperSize="9" scale="91" firstPageNumber="8" orientation="portrait" r:id="rId2"/>
      <headerFooter alignWithMargins="0"/>
    </customSheetView>
    <customSheetView guid="{62C88142-195A-406E-A347-1C61EA880C0D}" showPageBreaks="1" outlineSymbols="0" printArea="1" view="pageBreakPreview" showRuler="0" topLeftCell="A112">
      <selection activeCell="A115" sqref="A115:IV116"/>
      <rowBreaks count="1" manualBreakCount="1">
        <brk id="59" max="11" man="1"/>
      </rowBreaks>
      <pageMargins left="1" right="0.5" top="0.5" bottom="0.4" header="0.49" footer="0.4"/>
      <pageSetup paperSize="9" scale="84" firstPageNumber="8" orientation="portrait" r:id="rId3"/>
      <headerFooter alignWithMargins="0"/>
    </customSheetView>
    <customSheetView guid="{DFBF4CAE-57D7-4172-8C3A-8E3DF4930C4B}" showPageBreaks="1" outlineSymbols="0" printArea="1" showRuler="0" topLeftCell="A70">
      <selection activeCell="F60" sqref="F59:F60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4"/>
      <headerFooter alignWithMargins="0"/>
    </customSheetView>
  </customSheetViews>
  <mergeCells count="18">
    <mergeCell ref="B8:D8"/>
    <mergeCell ref="F8:H8"/>
    <mergeCell ref="B10:H10"/>
    <mergeCell ref="B5:D5"/>
    <mergeCell ref="F5:H5"/>
    <mergeCell ref="B6:D6"/>
    <mergeCell ref="F6:H6"/>
    <mergeCell ref="B7:D7"/>
    <mergeCell ref="F7:H7"/>
    <mergeCell ref="B53:H53"/>
    <mergeCell ref="B48:D48"/>
    <mergeCell ref="F48:H48"/>
    <mergeCell ref="B49:D49"/>
    <mergeCell ref="F49:H49"/>
    <mergeCell ref="B51:D51"/>
    <mergeCell ref="F51:H51"/>
    <mergeCell ref="B50:D50"/>
    <mergeCell ref="F50:H50"/>
  </mergeCells>
  <phoneticPr fontId="0" type="noConversion"/>
  <pageMargins left="0.7" right="0.7" top="0.48" bottom="0.5" header="0.5" footer="0.5"/>
  <pageSetup paperSize="9" scale="74" firstPageNumber="8" orientation="portrait" useFirstPageNumber="1" r:id="rId5"/>
  <headerFooter>
    <oddFooter>&amp;L&amp;12The accompanying notes form an integral part of the interim financial statements.
&amp;C&amp;12&amp;P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BS-2-3</vt:lpstr>
      <vt:lpstr>SI-4</vt:lpstr>
      <vt:lpstr>SI-5</vt:lpstr>
      <vt:lpstr>SCE (conso)-6</vt:lpstr>
      <vt:lpstr>SCE-7</vt:lpstr>
      <vt:lpstr>SCF-8-9</vt:lpstr>
      <vt:lpstr>'BS-2-3'!Print_Area</vt:lpstr>
      <vt:lpstr>'SCE (conso)-6'!Print_Area</vt:lpstr>
      <vt:lpstr>'SCE-7'!Print_Area</vt:lpstr>
      <vt:lpstr>'SCF-8-9'!Print_Area</vt:lpstr>
      <vt:lpstr>'SI-4'!Print_Area</vt:lpstr>
      <vt:lpstr>'SI-5'!Print_Area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Somjai, Nigonyanont</cp:lastModifiedBy>
  <cp:lastPrinted>2019-11-12T08:10:59Z</cp:lastPrinted>
  <dcterms:created xsi:type="dcterms:W3CDTF">2001-07-23T03:17:52Z</dcterms:created>
  <dcterms:modified xsi:type="dcterms:W3CDTF">2019-11-12T08:11:06Z</dcterms:modified>
</cp:coreProperties>
</file>