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backupFile="1" codeName="ThisWorkbook" defaultThemeVersion="124226"/>
  <bookViews>
    <workbookView xWindow="-105" yWindow="-105" windowWidth="19425" windowHeight="10425" tabRatio="700" activeTab="6"/>
  </bookViews>
  <sheets>
    <sheet name="SFP-7-8" sheetId="6" r:id="rId1"/>
    <sheet name="SI-9" sheetId="9" r:id="rId2"/>
    <sheet name="SCE (conso)-10" sheetId="13" r:id="rId3"/>
    <sheet name="SCE (conso)-11" sheetId="14" r:id="rId4"/>
    <sheet name="SCE-12" sheetId="5" r:id="rId5"/>
    <sheet name="SCE-13" sheetId="12" r:id="rId6"/>
    <sheet name="SCF-14-15" sheetId="4" r:id="rId7"/>
  </sheets>
  <definedNames>
    <definedName name="_xlnm.Print_Area" localSheetId="2">'SCE (conso)-10'!$A$1:$AA$36</definedName>
    <definedName name="_xlnm.Print_Area" localSheetId="3">'SCE (conso)-11'!$A$1:$Y$26</definedName>
    <definedName name="_xlnm.Print_Area" localSheetId="4">'SCE-12'!$A$1:$O$29</definedName>
    <definedName name="_xlnm.Print_Area" localSheetId="5">'SCE-13'!$A$1:$M$26</definedName>
    <definedName name="_xlnm.Print_Area" localSheetId="6">'SCF-14-15'!$A$1:$H$102</definedName>
    <definedName name="_xlnm.Print_Area" localSheetId="0">'SFP-7-8'!$A$1:$J$89</definedName>
    <definedName name="_xlnm.Print_Area" localSheetId="1">'SI-9'!$A$1:$J$58</definedName>
    <definedName name="Z_62C88142_195A_406E_A347_1C61EA880C0D_.wvu.PrintArea" localSheetId="6" hidden="1">'SCF-14-15'!$A$1:$H$99</definedName>
    <definedName name="Z_62C88142_195A_406E_A347_1C61EA880C0D_.wvu.PrintArea" localSheetId="0" hidden="1">'SFP-7-8'!$A$1:$J$88</definedName>
    <definedName name="Z_62C88142_195A_406E_A347_1C61EA880C0D_.wvu.PrintArea" localSheetId="1" hidden="1">'SI-9'!$A$1:$J$61</definedName>
    <definedName name="Z_8AE384D2_954E_4FC4_9E7B_72B2DA3D2D3A_.wvu.PrintArea" localSheetId="6" hidden="1">'SCF-14-15'!$A$1:$H$99</definedName>
    <definedName name="Z_8AE384D2_954E_4FC4_9E7B_72B2DA3D2D3A_.wvu.Rows" localSheetId="0" hidden="1">'SFP-7-8'!#REF!</definedName>
    <definedName name="Z_8AE384D2_954E_4FC4_9E7B_72B2DA3D2D3A_.wvu.Rows" localSheetId="1" hidden="1">'SI-9'!#REF!</definedName>
    <definedName name="Z_DFBF4CAE_57D7_4172_8C3A_8E3DF4930C4B_.wvu.PrintArea" localSheetId="6" hidden="1">'SCF-14-15'!$A$1:$H$99</definedName>
    <definedName name="Z_DFBF4CAE_57D7_4172_8C3A_8E3DF4930C4B_.wvu.Rows" localSheetId="0" hidden="1">'SFP-7-8'!#REF!</definedName>
    <definedName name="Z_DFBF4CAE_57D7_4172_8C3A_8E3DF4930C4B_.wvu.Rows" localSheetId="1" hidden="1">'SI-9'!#REF!</definedName>
    <definedName name="Z_E1DB4DD3_3D3D_4C8E_ADFF_122E3B5E40F3_.wvu.PrintArea" localSheetId="6" hidden="1">'SCF-14-15'!$A$1:$H$99</definedName>
    <definedName name="Z_E1DB4DD3_3D3D_4C8E_ADFF_122E3B5E40F3_.wvu.PrintArea" localSheetId="0" hidden="1">'SFP-7-8'!$A$1:$J$88</definedName>
    <definedName name="Z_E1DB4DD3_3D3D_4C8E_ADFF_122E3B5E40F3_.wvu.PrintArea" localSheetId="1" hidden="1">'SI-9'!$A$1:$J$61</definedName>
    <definedName name="Z_E1DB4DD3_3D3D_4C8E_ADFF_122E3B5E40F3_.wvu.Rows" localSheetId="0" hidden="1">'SFP-7-8'!#REF!</definedName>
    <definedName name="Z_E1DB4DD3_3D3D_4C8E_ADFF_122E3B5E40F3_.wvu.Rows" localSheetId="1" hidden="1">'SI-9'!#REF!</definedName>
  </definedNames>
  <calcPr calcId="145621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0" i="6" l="1"/>
  <c r="H95" i="4"/>
  <c r="F95" i="4"/>
  <c r="D95" i="4"/>
  <c r="B95" i="4"/>
  <c r="B93" i="4"/>
  <c r="H89" i="4"/>
  <c r="F89" i="4"/>
  <c r="D89" i="4"/>
  <c r="B89" i="4"/>
  <c r="D72" i="4"/>
  <c r="B72" i="4"/>
  <c r="F33" i="4"/>
  <c r="D33" i="4"/>
  <c r="B33" i="4"/>
  <c r="H44" i="4"/>
  <c r="F44" i="4"/>
  <c r="D44" i="4"/>
  <c r="B44" i="4"/>
  <c r="H47" i="4"/>
  <c r="F47" i="4"/>
  <c r="D47" i="4"/>
  <c r="B47" i="4"/>
  <c r="M18" i="12"/>
  <c r="K23" i="12"/>
  <c r="I23" i="12"/>
  <c r="O29" i="5"/>
  <c r="M29" i="5"/>
  <c r="K29" i="5"/>
  <c r="I29" i="5"/>
  <c r="G29" i="5"/>
  <c r="E29" i="5"/>
  <c r="C29" i="5"/>
  <c r="C19" i="5"/>
  <c r="K19" i="5"/>
  <c r="O19" i="5"/>
  <c r="AA35" i="13"/>
  <c r="AA29" i="13"/>
  <c r="AA24" i="13"/>
  <c r="AA20" i="13"/>
  <c r="U24" i="13"/>
  <c r="J17" i="6"/>
  <c r="H17" i="6"/>
  <c r="D17" i="6"/>
  <c r="B14" i="4" l="1"/>
  <c r="B13" i="4"/>
  <c r="I25" i="12" l="1"/>
  <c r="I25" i="14"/>
  <c r="H13" i="4" l="1"/>
  <c r="D13" i="4"/>
  <c r="D41" i="9" l="1"/>
  <c r="D43" i="9"/>
  <c r="W21" i="14" l="1"/>
  <c r="S21" i="14"/>
  <c r="S25" i="14"/>
  <c r="U25" i="14" s="1"/>
  <c r="Y25" i="14" s="1"/>
  <c r="M25" i="12"/>
  <c r="M22" i="12"/>
  <c r="M17" i="12"/>
  <c r="K13" i="12"/>
  <c r="G13" i="12"/>
  <c r="E13" i="12"/>
  <c r="C13" i="12"/>
  <c r="Q22" i="14" l="1"/>
  <c r="S22" i="14" s="1"/>
  <c r="U22" i="14" s="1"/>
  <c r="S17" i="14"/>
  <c r="U17" i="14" s="1"/>
  <c r="Y17" i="14" l="1"/>
  <c r="U34" i="13" l="1"/>
  <c r="K34" i="13"/>
  <c r="W34" i="13" s="1"/>
  <c r="AA34" i="13" s="1"/>
  <c r="O33" i="13"/>
  <c r="U33" i="13" s="1"/>
  <c r="W33" i="13" s="1"/>
  <c r="AA33" i="13" s="1"/>
  <c r="U32" i="13"/>
  <c r="K32" i="13"/>
  <c r="W32" i="13" s="1"/>
  <c r="AA32" i="13" s="1"/>
  <c r="U31" i="13"/>
  <c r="W31" i="13" s="1"/>
  <c r="AA31" i="13" s="1"/>
  <c r="Y27" i="13"/>
  <c r="S28" i="13"/>
  <c r="U28" i="13" s="1"/>
  <c r="W28" i="13" s="1"/>
  <c r="U27" i="13"/>
  <c r="H72" i="4" l="1"/>
  <c r="H14" i="4"/>
  <c r="D14" i="4"/>
  <c r="O28" i="5"/>
  <c r="O27" i="5"/>
  <c r="K27" i="5"/>
  <c r="O26" i="5"/>
  <c r="K26" i="5"/>
  <c r="M24" i="5"/>
  <c r="I24" i="5"/>
  <c r="G24" i="5"/>
  <c r="E24" i="5"/>
  <c r="C24" i="5"/>
  <c r="M19" i="5"/>
  <c r="I19" i="5"/>
  <c r="G19" i="5"/>
  <c r="E19" i="5"/>
  <c r="O18" i="5"/>
  <c r="O17" i="5"/>
  <c r="N13" i="5"/>
  <c r="O13" i="5" s="1"/>
  <c r="J82" i="6"/>
  <c r="J80" i="6"/>
  <c r="Q29" i="13"/>
  <c r="Q35" i="13" s="1"/>
  <c r="O14" i="14" s="1"/>
  <c r="O29" i="13"/>
  <c r="M29" i="13"/>
  <c r="I29" i="13"/>
  <c r="G29" i="13"/>
  <c r="E29" i="13"/>
  <c r="C29" i="13"/>
  <c r="S29" i="13"/>
  <c r="S35" i="13" s="1"/>
  <c r="Q14" i="14" s="1"/>
  <c r="Y24" i="13"/>
  <c r="S24" i="13"/>
  <c r="Q24" i="13"/>
  <c r="O24" i="13"/>
  <c r="M24" i="13"/>
  <c r="K24" i="13"/>
  <c r="I24" i="13"/>
  <c r="G24" i="13"/>
  <c r="E24" i="13"/>
  <c r="C24" i="13"/>
  <c r="U23" i="13"/>
  <c r="Y20" i="13"/>
  <c r="U20" i="13"/>
  <c r="S20" i="13"/>
  <c r="Q20" i="13"/>
  <c r="O20" i="13"/>
  <c r="M20" i="13"/>
  <c r="K20" i="13"/>
  <c r="I20" i="13"/>
  <c r="G20" i="13"/>
  <c r="E20" i="13"/>
  <c r="C20" i="13"/>
  <c r="W19" i="13"/>
  <c r="AA19" i="13" s="1"/>
  <c r="W18" i="13"/>
  <c r="AA18" i="13" s="1"/>
  <c r="W17" i="13"/>
  <c r="AA17" i="13" s="1"/>
  <c r="I35" i="13"/>
  <c r="G35" i="13"/>
  <c r="J41" i="9"/>
  <c r="J34" i="9"/>
  <c r="J23" i="9"/>
  <c r="J20" i="9"/>
  <c r="J13" i="9"/>
  <c r="J25" i="9" s="1"/>
  <c r="J27" i="9" s="1"/>
  <c r="F43" i="9"/>
  <c r="Y28" i="13" s="1"/>
  <c r="AA28" i="13" s="1"/>
  <c r="F41" i="9"/>
  <c r="F34" i="9"/>
  <c r="F23" i="9"/>
  <c r="F20" i="9"/>
  <c r="F13" i="9"/>
  <c r="H11" i="4" l="1"/>
  <c r="J47" i="9"/>
  <c r="C35" i="13"/>
  <c r="C14" i="14" s="1"/>
  <c r="F80" i="6"/>
  <c r="G14" i="14"/>
  <c r="E35" i="13"/>
  <c r="E14" i="14" s="1"/>
  <c r="O35" i="13"/>
  <c r="M14" i="14" s="1"/>
  <c r="J43" i="9"/>
  <c r="F25" i="9"/>
  <c r="H33" i="4"/>
  <c r="M35" i="13"/>
  <c r="K14" i="14" s="1"/>
  <c r="S14" i="14" s="1"/>
  <c r="U29" i="13"/>
  <c r="W20" i="13"/>
  <c r="Y29" i="13"/>
  <c r="Y35" i="13" s="1"/>
  <c r="W23" i="13"/>
  <c r="J44" i="9"/>
  <c r="J54" i="9" s="1"/>
  <c r="J68" i="6"/>
  <c r="J60" i="6"/>
  <c r="J34" i="6"/>
  <c r="J36" i="6"/>
  <c r="F68" i="6"/>
  <c r="F70" i="6" s="1"/>
  <c r="F60" i="6"/>
  <c r="F34" i="6"/>
  <c r="F17" i="6"/>
  <c r="F36" i="6" s="1"/>
  <c r="F72" i="4"/>
  <c r="K18" i="12"/>
  <c r="I18" i="12"/>
  <c r="G18" i="12"/>
  <c r="E18" i="12"/>
  <c r="C18" i="12"/>
  <c r="W18" i="14"/>
  <c r="S18" i="14"/>
  <c r="Q18" i="14"/>
  <c r="O18" i="14"/>
  <c r="M18" i="14"/>
  <c r="K18" i="14"/>
  <c r="I18" i="14"/>
  <c r="G18" i="14"/>
  <c r="E18" i="14"/>
  <c r="C18" i="14"/>
  <c r="Y18" i="14"/>
  <c r="D20" i="9"/>
  <c r="O23" i="14"/>
  <c r="M23" i="14"/>
  <c r="K23" i="14"/>
  <c r="G23" i="14"/>
  <c r="E23" i="14"/>
  <c r="C23" i="14"/>
  <c r="D34" i="9"/>
  <c r="C89" i="4"/>
  <c r="E89" i="4"/>
  <c r="G89" i="4"/>
  <c r="C72" i="4"/>
  <c r="C93" i="4"/>
  <c r="C95" i="4" s="1"/>
  <c r="E72" i="4"/>
  <c r="E93" i="4"/>
  <c r="E95" i="4" s="1"/>
  <c r="G72" i="4"/>
  <c r="K26" i="12"/>
  <c r="G23" i="12"/>
  <c r="G26" i="12" s="1"/>
  <c r="E23" i="12"/>
  <c r="C23" i="12"/>
  <c r="C26" i="12" s="1"/>
  <c r="H41" i="9"/>
  <c r="O23" i="5" s="1"/>
  <c r="D34" i="6"/>
  <c r="H34" i="6"/>
  <c r="H34" i="9"/>
  <c r="H43" i="9" s="1"/>
  <c r="H23" i="9"/>
  <c r="D23" i="9"/>
  <c r="H20" i="9"/>
  <c r="H13" i="9"/>
  <c r="D13" i="9"/>
  <c r="D68" i="6"/>
  <c r="D60" i="6"/>
  <c r="A41" i="6"/>
  <c r="H60" i="6"/>
  <c r="H68" i="6"/>
  <c r="G93" i="4"/>
  <c r="G95" i="4" s="1"/>
  <c r="U18" i="14"/>
  <c r="F27" i="9" l="1"/>
  <c r="H36" i="6"/>
  <c r="H91" i="4"/>
  <c r="H93" i="4" s="1"/>
  <c r="H82" i="6"/>
  <c r="H80" i="6"/>
  <c r="W22" i="14"/>
  <c r="Y22" i="14" s="1"/>
  <c r="W14" i="14"/>
  <c r="F85" i="6"/>
  <c r="E26" i="14"/>
  <c r="G26" i="14"/>
  <c r="O26" i="14"/>
  <c r="C26" i="14"/>
  <c r="K26" i="14"/>
  <c r="M26" i="14"/>
  <c r="J70" i="6"/>
  <c r="E26" i="12"/>
  <c r="U35" i="13"/>
  <c r="F82" i="6" s="1"/>
  <c r="AA23" i="13"/>
  <c r="W24" i="13"/>
  <c r="Q23" i="14"/>
  <c r="Q26" i="14" s="1"/>
  <c r="H25" i="9"/>
  <c r="H27" i="9" s="1"/>
  <c r="H47" i="9" s="1"/>
  <c r="D25" i="9"/>
  <c r="J57" i="9"/>
  <c r="J49" i="9"/>
  <c r="H70" i="6"/>
  <c r="D36" i="6"/>
  <c r="S23" i="14"/>
  <c r="S26" i="14" s="1"/>
  <c r="F47" i="9" l="1"/>
  <c r="F44" i="9"/>
  <c r="F54" i="9" s="1"/>
  <c r="D11" i="4"/>
  <c r="D91" i="4" s="1"/>
  <c r="D93" i="4" s="1"/>
  <c r="D27" i="9"/>
  <c r="D82" i="6"/>
  <c r="D80" i="6"/>
  <c r="O22" i="5"/>
  <c r="O24" i="5" s="1"/>
  <c r="K24" i="5"/>
  <c r="W23" i="14"/>
  <c r="W26" i="14" s="1"/>
  <c r="D85" i="6" s="1"/>
  <c r="H44" i="9"/>
  <c r="H54" i="9" s="1"/>
  <c r="F91" i="4"/>
  <c r="F93" i="4" s="1"/>
  <c r="H57" i="9"/>
  <c r="H49" i="9"/>
  <c r="I21" i="12" s="1"/>
  <c r="M21" i="12" s="1"/>
  <c r="M23" i="12" s="1"/>
  <c r="K27" i="13" l="1"/>
  <c r="F57" i="9"/>
  <c r="F49" i="9"/>
  <c r="D49" i="9"/>
  <c r="D47" i="9" s="1"/>
  <c r="I21" i="14" s="1"/>
  <c r="U21" i="14" s="1"/>
  <c r="Y21" i="14" s="1"/>
  <c r="B11" i="4"/>
  <c r="B91" i="4" s="1"/>
  <c r="D44" i="9"/>
  <c r="D54" i="9" s="1"/>
  <c r="D52" i="9" s="1"/>
  <c r="J81" i="6"/>
  <c r="J84" i="6" s="1"/>
  <c r="J86" i="6" s="1"/>
  <c r="J88" i="6" s="1"/>
  <c r="I13" i="12"/>
  <c r="M13" i="12" s="1"/>
  <c r="M26" i="12" s="1"/>
  <c r="D57" i="9" l="1"/>
  <c r="W27" i="13"/>
  <c r="K29" i="13"/>
  <c r="K35" i="13" s="1"/>
  <c r="I23" i="14"/>
  <c r="I26" i="12"/>
  <c r="U23" i="14"/>
  <c r="Y23" i="14"/>
  <c r="F81" i="6" l="1"/>
  <c r="I14" i="14"/>
  <c r="U14" i="14" s="1"/>
  <c r="Y14" i="14" s="1"/>
  <c r="Y26" i="14" s="1"/>
  <c r="AA27" i="13"/>
  <c r="W29" i="13"/>
  <c r="W35" i="13" s="1"/>
  <c r="H81" i="6"/>
  <c r="H84" i="6" s="1"/>
  <c r="F84" i="6"/>
  <c r="I26" i="14" l="1"/>
  <c r="D81" i="6" s="1"/>
  <c r="D84" i="6" s="1"/>
  <c r="D86" i="6" s="1"/>
  <c r="D88" i="6" s="1"/>
  <c r="L88" i="6" s="1"/>
  <c r="U26" i="14"/>
  <c r="H86" i="6"/>
  <c r="H88" i="6" s="1"/>
  <c r="F86" i="6"/>
  <c r="F88" i="6" s="1"/>
</calcChain>
</file>

<file path=xl/sharedStrings.xml><?xml version="1.0" encoding="utf-8"?>
<sst xmlns="http://schemas.openxmlformats.org/spreadsheetml/2006/main" count="465" uniqueCount="274">
  <si>
    <t>Other current assets</t>
  </si>
  <si>
    <t>31 December</t>
  </si>
  <si>
    <t>Consolidated</t>
  </si>
  <si>
    <t xml:space="preserve"> </t>
  </si>
  <si>
    <t>Supplemental disclosures of cash flow information</t>
  </si>
  <si>
    <t>Total</t>
  </si>
  <si>
    <t>share capital</t>
  </si>
  <si>
    <t>reserve</t>
  </si>
  <si>
    <t>Other current liabilities</t>
  </si>
  <si>
    <t>Retained earnings</t>
  </si>
  <si>
    <t>Unappropriated</t>
  </si>
  <si>
    <t>Unappro-</t>
  </si>
  <si>
    <t>Issued and</t>
  </si>
  <si>
    <t>priated</t>
  </si>
  <si>
    <t>capital</t>
  </si>
  <si>
    <t>share</t>
  </si>
  <si>
    <t>paid-up</t>
  </si>
  <si>
    <t>Deferred tax assets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</si>
  <si>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</si>
  <si>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</si>
  <si>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</si>
  <si>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</si>
  <si>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</si>
  <si>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</si>
  <si>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</si>
  <si>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</si>
  <si>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</si>
  <si>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</si>
  <si>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</si>
  <si>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</si>
  <si>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</si>
  <si>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</si>
  <si>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</si>
  <si>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</si>
  <si>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</si>
  <si>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</si>
  <si>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</si>
  <si>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</si>
  <si>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</si>
  <si>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</si>
  <si>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</si>
  <si>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Liabilities and equity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</si>
  <si>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</si>
  <si>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</si>
  <si>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</si>
  <si>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</si>
  <si>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</si>
  <si>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</si>
  <si>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Non-cash transactions </t>
  </si>
  <si>
    <t>Other components of equity</t>
  </si>
  <si>
    <t xml:space="preserve">   net of income tax</t>
  </si>
  <si>
    <t xml:space="preserve">   Non-controlling interests</t>
  </si>
  <si>
    <t>Cash and cash equivalents at 1 January</t>
  </si>
  <si>
    <t>Short-term loans to related parties</t>
  </si>
  <si>
    <t>Non-</t>
  </si>
  <si>
    <t>controlling</t>
  </si>
  <si>
    <t>Other comprehensive income</t>
  </si>
  <si>
    <t>Total other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</si>
  <si>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</si>
  <si>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</si>
  <si>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</si>
  <si>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</si>
  <si>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</si>
  <si>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</si>
  <si>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</si>
  <si>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</si>
  <si>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</si>
  <si>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</si>
  <si>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</si>
  <si>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</si>
  <si>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</si>
  <si>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</si>
  <si>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</si>
  <si>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Authorised share capital</t>
  </si>
  <si>
    <t xml:space="preserve">  Issued and paid-up share capital</t>
  </si>
  <si>
    <t xml:space="preserve">  Appropriated</t>
  </si>
  <si>
    <t>Other income</t>
  </si>
  <si>
    <t>Total income</t>
  </si>
  <si>
    <t>Total expenses</t>
  </si>
  <si>
    <t>Income</t>
  </si>
  <si>
    <t>Expenses</t>
  </si>
  <si>
    <t xml:space="preserve">Other comprehensive income </t>
  </si>
  <si>
    <t>Share of other</t>
  </si>
  <si>
    <t xml:space="preserve">Revaluation </t>
  </si>
  <si>
    <t>surplus</t>
  </si>
  <si>
    <t>comprehensive</t>
  </si>
  <si>
    <t>Transfer to retained earnings</t>
  </si>
  <si>
    <t>Accrued expenses</t>
  </si>
  <si>
    <t xml:space="preserve">Dividends received </t>
  </si>
  <si>
    <t>Increase in rubber plantation development costs</t>
  </si>
  <si>
    <t>Retained earnings (deficit)</t>
  </si>
  <si>
    <t>Non-controlling interests</t>
  </si>
  <si>
    <t xml:space="preserve">Depreciation and amortisation </t>
  </si>
  <si>
    <t xml:space="preserve">    from financial institutions </t>
  </si>
  <si>
    <t>(in Baht)</t>
  </si>
  <si>
    <t>Statement of comprehensive income</t>
  </si>
  <si>
    <t>Statement of changes in equity</t>
  </si>
  <si>
    <t>Statement of cash flows</t>
  </si>
  <si>
    <t>Amortisation of rubber plantation development costs</t>
  </si>
  <si>
    <t>Cash and cash equivalents at 31 December</t>
  </si>
  <si>
    <r>
      <t xml:space="preserve">Administrative expenses </t>
    </r>
    <r>
      <rPr>
        <b/>
        <sz val="11"/>
        <color indexed="12"/>
        <rFont val="Times New Roman"/>
        <family val="1"/>
      </rPr>
      <t xml:space="preserve"> </t>
    </r>
  </si>
  <si>
    <t>Thai Rubber Latex Corporation (Thailand) Public Company Limited and its Subsidiaries</t>
  </si>
  <si>
    <t xml:space="preserve">Trade accounts receivable </t>
  </si>
  <si>
    <t>Advance payment for land possessory rights</t>
  </si>
  <si>
    <t>Trade accounts payable</t>
  </si>
  <si>
    <t xml:space="preserve">   from financial institutions</t>
  </si>
  <si>
    <t>Finance lease liabilities</t>
  </si>
  <si>
    <t xml:space="preserve">  Unappropriated (deficit)</t>
  </si>
  <si>
    <t xml:space="preserve">Equity attributable to owners </t>
  </si>
  <si>
    <t>Total comprehensive income for the year</t>
  </si>
  <si>
    <t>Dividends paid of subsidiaries to non-controlling interest</t>
  </si>
  <si>
    <t>Comprehensive income for the year</t>
  </si>
  <si>
    <t>Year ended 31 December</t>
  </si>
  <si>
    <t xml:space="preserve">Repayment of short-term loans to related parties </t>
  </si>
  <si>
    <t xml:space="preserve">Transactions with owners, recorded directly in equity </t>
  </si>
  <si>
    <t>Proceeds from short-term loans to related parties</t>
  </si>
  <si>
    <t>Changes in</t>
  </si>
  <si>
    <t>ownership</t>
  </si>
  <si>
    <t>interest in</t>
  </si>
  <si>
    <t xml:space="preserve">Statement of changes in equity  </t>
  </si>
  <si>
    <t xml:space="preserve">  Non-controlling interests</t>
  </si>
  <si>
    <t xml:space="preserve">   to profit or loss</t>
  </si>
  <si>
    <t>of investments</t>
  </si>
  <si>
    <t>in associates</t>
  </si>
  <si>
    <t>Transfer to legal reserve in subsidiary</t>
  </si>
  <si>
    <t>income/(expenses)</t>
  </si>
  <si>
    <t>Loss on written-off of property, plant and equipment</t>
  </si>
  <si>
    <t>Other non-current liability</t>
  </si>
  <si>
    <t>Effect of business restructuring</t>
  </si>
  <si>
    <t>Difference</t>
  </si>
  <si>
    <t>from business combination</t>
  </si>
  <si>
    <r>
      <t>under common control</t>
    </r>
    <r>
      <rPr>
        <sz val="11"/>
        <color indexed="8"/>
        <rFont val="Segoe UI"/>
        <family val="2"/>
      </rPr>
      <t xml:space="preserve"> </t>
    </r>
  </si>
  <si>
    <t>Transactions with owners, recorded directly in equity</t>
  </si>
  <si>
    <t>Current portion of finance lease liabilities</t>
  </si>
  <si>
    <t>Non-current provision for employee benefits</t>
  </si>
  <si>
    <t>Distribution costs</t>
  </si>
  <si>
    <t>Items that will be reclassified subsequently to profit or loss</t>
  </si>
  <si>
    <t>Exchange differences on translating foreign operations</t>
  </si>
  <si>
    <t xml:space="preserve">Total items that will be reclassified subsequently </t>
  </si>
  <si>
    <t>Items that will not be reclassified to profit or loss</t>
  </si>
  <si>
    <t>Gains on revaluation of assets</t>
  </si>
  <si>
    <t>Income tax relating to items that will not be reclassified</t>
  </si>
  <si>
    <t xml:space="preserve">Total items that will not be reclassified to profit </t>
  </si>
  <si>
    <t xml:space="preserve">   or loss</t>
  </si>
  <si>
    <t xml:space="preserve">   Owners of the parent</t>
  </si>
  <si>
    <t xml:space="preserve">  Owners of the parent</t>
  </si>
  <si>
    <t>foreign operations</t>
  </si>
  <si>
    <t>of the parent</t>
  </si>
  <si>
    <t xml:space="preserve">Bank overdrafts and short-term borrowings </t>
  </si>
  <si>
    <t>Short-term borrowings from related parties</t>
  </si>
  <si>
    <t>Current portion of long-term borrowings</t>
  </si>
  <si>
    <t>Current income tax payable</t>
  </si>
  <si>
    <t>Long-term borrowings from financial institutions</t>
  </si>
  <si>
    <t>Share premium</t>
  </si>
  <si>
    <t xml:space="preserve">  of the parent</t>
  </si>
  <si>
    <t>components of</t>
  </si>
  <si>
    <t>Other components of</t>
  </si>
  <si>
    <t>Written-off of witholding tax deducted at source</t>
  </si>
  <si>
    <t>Dividends income</t>
  </si>
  <si>
    <t>Interest income</t>
  </si>
  <si>
    <t>Cash generated from (used in) operating activities</t>
  </si>
  <si>
    <t>Tax paid</t>
  </si>
  <si>
    <t xml:space="preserve">Acquisition of property, plant and equipment </t>
  </si>
  <si>
    <t>Increase (decrease) in bank overdrafts and short-term borrowings</t>
  </si>
  <si>
    <t>Proceeds from short-term borrowings from related parties</t>
  </si>
  <si>
    <t>Repayment of short-term borrowings from related parties</t>
  </si>
  <si>
    <t>Proceeds from long-term borrowings</t>
  </si>
  <si>
    <t>Repayment of long-term borrowings</t>
  </si>
  <si>
    <t xml:space="preserve">  Share premium on ordinary shares</t>
  </si>
  <si>
    <t xml:space="preserve">    Legal reserve</t>
  </si>
  <si>
    <t>Translating</t>
  </si>
  <si>
    <t>Effect of exchange rate changes on cash and cash equivalents</t>
  </si>
  <si>
    <t>Restricted deposit at financial institution</t>
  </si>
  <si>
    <t xml:space="preserve">Investments in associates </t>
  </si>
  <si>
    <t>Non-current provisions for employee benefits</t>
  </si>
  <si>
    <t>(Gain) loss on fair value adjustment of investment properties</t>
  </si>
  <si>
    <t xml:space="preserve">Other intangible assets </t>
  </si>
  <si>
    <t>Total liabilities and equity</t>
  </si>
  <si>
    <t>equity</t>
  </si>
  <si>
    <t>(Deficit)</t>
  </si>
  <si>
    <t xml:space="preserve">from business </t>
  </si>
  <si>
    <t>combination under</t>
  </si>
  <si>
    <t xml:space="preserve">common control </t>
  </si>
  <si>
    <t xml:space="preserve">   Advance payment for land possessory rights</t>
  </si>
  <si>
    <t>Acquisition of other intangible assets</t>
  </si>
  <si>
    <t xml:space="preserve">Payment by a lessee for reduction of the outstanding liability </t>
  </si>
  <si>
    <t xml:space="preserve"> relating to a finace lease</t>
  </si>
  <si>
    <t xml:space="preserve">    before effect of exchange rates</t>
  </si>
  <si>
    <t>Other long-term investments</t>
  </si>
  <si>
    <t>2018</t>
  </si>
  <si>
    <t>For the year ended 31 December 2018</t>
  </si>
  <si>
    <t>Balance at 1 January 2018</t>
  </si>
  <si>
    <t>Balance at 31 December 2018</t>
  </si>
  <si>
    <t>Goodwill</t>
  </si>
  <si>
    <t>Transfer to legal reserve</t>
  </si>
  <si>
    <t xml:space="preserve">   without a change in control</t>
  </si>
  <si>
    <t>Proceeds from change in non-controlling interests</t>
  </si>
  <si>
    <t>Acquisition of business</t>
  </si>
  <si>
    <t>Dividends paid to owners of the Company</t>
  </si>
  <si>
    <t>Total changes in ownership interests in subsidiaries</t>
  </si>
  <si>
    <t xml:space="preserve">Other receivables </t>
  </si>
  <si>
    <t>Other payables</t>
  </si>
  <si>
    <t xml:space="preserve">    Dividends paid in subsidiaries</t>
  </si>
  <si>
    <t xml:space="preserve">    Other comprehensive income</t>
  </si>
  <si>
    <t>subsidiaries</t>
  </si>
  <si>
    <t xml:space="preserve">    Dividends paid to owners of the Company</t>
  </si>
  <si>
    <t xml:space="preserve">  Changes in ownership interests in subsidiaries</t>
  </si>
  <si>
    <t xml:space="preserve">    Reduction of ordinary shares</t>
  </si>
  <si>
    <t>Trade and other accounts receivables</t>
  </si>
  <si>
    <t>Trade and other accounts payables</t>
  </si>
  <si>
    <t>Decrease in short-term loans to other parties</t>
  </si>
  <si>
    <t>Acquisition of non-controlling interest</t>
  </si>
  <si>
    <t>Provision for employee benefits</t>
  </si>
  <si>
    <t>Adjustments to reconcile profit to cash receipts (payments)</t>
  </si>
  <si>
    <t>Tax received</t>
  </si>
  <si>
    <t xml:space="preserve">   Assets acquired under financial lease and hire purchase agreements</t>
  </si>
  <si>
    <t xml:space="preserve">    Dividends paid to owners at the Company</t>
  </si>
  <si>
    <t>Gain on capital return of subsidiary</t>
  </si>
  <si>
    <t xml:space="preserve">Tax (income) expense </t>
  </si>
  <si>
    <t xml:space="preserve">   Capital return from business restructuring</t>
  </si>
  <si>
    <t>Loss on impairment of other long-term investment</t>
  </si>
  <si>
    <t>2019</t>
  </si>
  <si>
    <t>For the year ended 31 December 2019</t>
  </si>
  <si>
    <t>Balance at 1 January 2019</t>
  </si>
  <si>
    <t>Balance at 31 December 2019</t>
  </si>
  <si>
    <t xml:space="preserve">  Distributions to owners of the parent</t>
  </si>
  <si>
    <t>5, 7</t>
  </si>
  <si>
    <t>5, 8</t>
  </si>
  <si>
    <t>4, 16</t>
  </si>
  <si>
    <t>Revenue from sales of goods</t>
  </si>
  <si>
    <t>Profit (loss) for the year</t>
  </si>
  <si>
    <t>Cost of sales of goods</t>
  </si>
  <si>
    <r>
      <t xml:space="preserve">Earnings (loss) per share </t>
    </r>
    <r>
      <rPr>
        <i/>
        <sz val="11"/>
        <rFont val="Times New Roman"/>
        <family val="1"/>
      </rPr>
      <t>(in Baht)</t>
    </r>
    <r>
      <rPr>
        <sz val="11"/>
        <rFont val="Times New Roman"/>
        <family val="1"/>
      </rPr>
      <t xml:space="preserve"> </t>
    </r>
    <r>
      <rPr>
        <b/>
        <sz val="11"/>
        <color indexed="12"/>
        <rFont val="Times New Roman"/>
        <family val="1"/>
      </rPr>
      <t xml:space="preserve"> </t>
    </r>
  </si>
  <si>
    <t xml:space="preserve">Other comprehensive income for the year, </t>
  </si>
  <si>
    <t xml:space="preserve">Thai Rubber Latex Group Public Company Limited and its Subsidiaries </t>
  </si>
  <si>
    <t>(Formerly “Thai Rubber Latex Corporation (Thailand) Public Company Limited”)</t>
  </si>
  <si>
    <t>5, 22</t>
  </si>
  <si>
    <t>5, 23</t>
  </si>
  <si>
    <t>5, 21</t>
  </si>
  <si>
    <t xml:space="preserve">Share of loss of investments in associates </t>
  </si>
  <si>
    <t>Profit (loss) before income tax expense</t>
  </si>
  <si>
    <t xml:space="preserve">Total comprehensive income (expense) for the year </t>
  </si>
  <si>
    <t>Profit (loss) attributable to:</t>
  </si>
  <si>
    <t>Total comprehensive income (expense) attributable to:</t>
  </si>
  <si>
    <t>Total comprehensive income (expense) for the year</t>
  </si>
  <si>
    <t>Earnings (loss) per share</t>
  </si>
  <si>
    <t>Retained earnings/(Deficit)</t>
  </si>
  <si>
    <t>Total distributions to owners of the parent</t>
  </si>
  <si>
    <t>Profit</t>
  </si>
  <si>
    <t>Loss</t>
  </si>
  <si>
    <t xml:space="preserve">    Loss</t>
  </si>
  <si>
    <t xml:space="preserve">    Profit</t>
  </si>
  <si>
    <t xml:space="preserve">Proceeds from disposal of property, plant and equipment </t>
  </si>
  <si>
    <t>Proceeds from short-term loans to other parties</t>
  </si>
  <si>
    <t>Loss on impairment of goodwill</t>
  </si>
  <si>
    <t>Gains (losses) on remeasurements of defined benefit plans</t>
  </si>
  <si>
    <t xml:space="preserve">    Acquisition of non-controlling interests without a change in control</t>
  </si>
  <si>
    <t>-</t>
  </si>
  <si>
    <t>Amortisation of land processory rights</t>
  </si>
  <si>
    <t>Share of other comprehensive expense of assoicates</t>
  </si>
  <si>
    <t>(Gain) loss on disposal of property, plant and equipment</t>
  </si>
  <si>
    <t>Share of loss of investments in associates, net of income tax</t>
  </si>
  <si>
    <t>Unrealised loss on exchange</t>
  </si>
  <si>
    <t>Tax expense (income)</t>
  </si>
  <si>
    <t>Net cash from operating activities</t>
  </si>
  <si>
    <t>Net cash from (used in) investing activities</t>
  </si>
  <si>
    <t>Net cash used in financing activities</t>
  </si>
  <si>
    <t>Net decrease in cash and cash equivalents,</t>
  </si>
  <si>
    <t>Net decrease in cash and cash equivalents</t>
  </si>
  <si>
    <t>Loss on impairment of investments in subsidiary</t>
  </si>
  <si>
    <t>Allowance for (reversal of) bad and doubtful debts expenses</t>
  </si>
  <si>
    <t>(Increase) decrease in restricted deposit at financial institution</t>
  </si>
  <si>
    <t xml:space="preserve">   Payables for purchase of assets</t>
  </si>
  <si>
    <t>Allowance for (reversal of) losses on inventories devaluation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</si>
</sst>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  <numFmt numFmtId="170" formatCode="0.00_);\(0.00\)"/>
    <numFmt numFmtId="171" formatCode="_(* #,##0.00_);_(* \(#,##0.00\);_(* &quot;-&quot;_);_(@_)"/>
  </numFmts>
  <fonts count="23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sz val="11"/>
      <color indexed="15"/>
      <name val="Times New Roman"/>
      <family val="1"/>
    </font>
    <font>
      <b/>
      <sz val="11"/>
      <color indexed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5"/>
      <name val="Angsana New"/>
      <family val="1"/>
    </font>
    <font>
      <sz val="11"/>
      <color indexed="8"/>
      <name val="Segoe UI"/>
      <family val="2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i/>
      <sz val="15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9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3">
    <xf numFmtId="0" fontId="0" fillId="0" borderId="0" xfId="0"/>
    <xf numFmtId="166" fontId="5" fillId="0" borderId="0" xfId="0" applyNumberFormat="1" applyFont="1" applyFill="1" applyAlignment="1">
      <alignment horizontal="left" vertical="center"/>
    </xf>
    <xf numFmtId="166" fontId="5" fillId="0" borderId="0" xfId="0" applyNumberFormat="1" applyFont="1" applyFill="1" applyAlignment="1">
      <alignment vertical="center"/>
    </xf>
    <xf numFmtId="166" fontId="8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Alignment="1">
      <alignment horizontal="left" vertical="center"/>
    </xf>
    <xf numFmtId="166" fontId="7" fillId="0" borderId="0" xfId="0" applyNumberFormat="1" applyFont="1" applyFill="1" applyAlignment="1">
      <alignment vertical="center"/>
    </xf>
    <xf numFmtId="166" fontId="9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/>
    </xf>
    <xf numFmtId="0" fontId="5" fillId="0" borderId="0" xfId="36" applyNumberFormat="1" applyFont="1" applyFill="1" applyAlignment="1">
      <alignment horizontal="left" vertical="center"/>
    </xf>
    <xf numFmtId="166" fontId="6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left" vertical="center"/>
    </xf>
    <xf numFmtId="164" fontId="5" fillId="0" borderId="0" xfId="1" applyNumberFormat="1" applyFont="1" applyFill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6" fontId="0" fillId="0" borderId="0" xfId="36" applyNumberFormat="1" applyFont="1" applyFill="1" applyAlignment="1">
      <alignment horizontal="left" vertical="center"/>
    </xf>
    <xf numFmtId="164" fontId="5" fillId="0" borderId="3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left" vertical="center"/>
    </xf>
    <xf numFmtId="164" fontId="0" fillId="0" borderId="0" xfId="0" quotePrefix="1" applyNumberFormat="1" applyFont="1" applyFill="1" applyAlignment="1">
      <alignment horizontal="center" vertical="center"/>
    </xf>
    <xf numFmtId="0" fontId="0" fillId="0" borderId="0" xfId="1" applyNumberFormat="1" applyFont="1" applyFill="1" applyAlignment="1">
      <alignment horizontal="left"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vertical="center"/>
    </xf>
    <xf numFmtId="167" fontId="0" fillId="0" borderId="0" xfId="0" applyNumberFormat="1" applyFont="1" applyFill="1" applyAlignment="1">
      <alignment vertical="center"/>
    </xf>
    <xf numFmtId="167" fontId="0" fillId="0" borderId="0" xfId="1" applyNumberFormat="1" applyFont="1" applyFill="1" applyAlignment="1">
      <alignment vertical="center"/>
    </xf>
    <xf numFmtId="164" fontId="0" fillId="0" borderId="4" xfId="1" applyNumberFormat="1" applyFont="1" applyFill="1" applyBorder="1" applyAlignment="1">
      <alignment horizontal="right" vertical="center"/>
    </xf>
    <xf numFmtId="0" fontId="0" fillId="0" borderId="0" xfId="0" applyNumberFormat="1" applyFont="1" applyFill="1" applyBorder="1" applyAlignment="1">
      <alignment horizontal="left" vertical="center"/>
    </xf>
    <xf numFmtId="168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horizontal="left" vertical="center"/>
    </xf>
    <xf numFmtId="164" fontId="0" fillId="0" borderId="0" xfId="36" applyNumberFormat="1" applyFont="1" applyFill="1" applyAlignment="1">
      <alignment horizontal="right" vertical="center"/>
    </xf>
    <xf numFmtId="164" fontId="0" fillId="0" borderId="0" xfId="36" applyNumberFormat="1" applyFont="1" applyFill="1" applyAlignment="1">
      <alignment vertical="center"/>
    </xf>
    <xf numFmtId="164" fontId="0" fillId="0" borderId="0" xfId="36" applyNumberFormat="1" applyFont="1" applyFill="1" applyBorder="1" applyAlignment="1">
      <alignment horizontal="right" vertical="center"/>
    </xf>
    <xf numFmtId="43" fontId="0" fillId="0" borderId="0" xfId="1" applyNumberFormat="1" applyFont="1" applyFill="1" applyAlignment="1">
      <alignment horizontal="right" vertical="center"/>
    </xf>
    <xf numFmtId="166" fontId="8" fillId="0" borderId="0" xfId="0" applyNumberFormat="1" applyFont="1" applyFill="1" applyAlignment="1">
      <alignment horizontal="center" vertical="center"/>
    </xf>
    <xf numFmtId="164" fontId="5" fillId="0" borderId="3" xfId="1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>
      <alignment horizontal="left" vertical="center"/>
    </xf>
    <xf numFmtId="166" fontId="0" fillId="0" borderId="0" xfId="0" applyNumberFormat="1" applyFont="1" applyFill="1" applyAlignment="1">
      <alignment vertical="center"/>
    </xf>
    <xf numFmtId="164" fontId="0" fillId="0" borderId="0" xfId="1" applyNumberFormat="1" applyFont="1" applyFill="1" applyAlignment="1">
      <alignment horizontal="center" vertical="center"/>
    </xf>
    <xf numFmtId="168" fontId="0" fillId="0" borderId="0" xfId="0" applyNumberFormat="1" applyFont="1" applyFill="1" applyAlignment="1">
      <alignment vertical="center"/>
    </xf>
    <xf numFmtId="164" fontId="0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164" fontId="0" fillId="0" borderId="4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0" fillId="0" borderId="0" xfId="6" applyNumberFormat="1" applyFont="1" applyFill="1" applyAlignment="1">
      <alignment horizontal="right" vertical="center"/>
    </xf>
    <xf numFmtId="164" fontId="0" fillId="0" borderId="0" xfId="6" applyNumberFormat="1" applyFont="1" applyFill="1" applyAlignment="1">
      <alignment horizontal="center" vertical="center"/>
    </xf>
    <xf numFmtId="166" fontId="0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ont="1" applyFill="1" applyAlignment="1"/>
    <xf numFmtId="0" fontId="0" fillId="0" borderId="0" xfId="0" applyFont="1" applyFill="1" applyAlignment="1"/>
    <xf numFmtId="164" fontId="0" fillId="0" borderId="0" xfId="2" applyNumberFormat="1" applyFont="1" applyFill="1" applyAlignment="1"/>
    <xf numFmtId="164" fontId="5" fillId="0" borderId="3" xfId="0" applyNumberFormat="1" applyFont="1" applyFill="1" applyBorder="1" applyAlignment="1"/>
    <xf numFmtId="164" fontId="5" fillId="0" borderId="0" xfId="0" applyNumberFormat="1" applyFont="1" applyFill="1" applyAlignment="1"/>
    <xf numFmtId="0" fontId="0" fillId="0" borderId="0" xfId="0" applyFont="1" applyFill="1" applyAlignment="1">
      <alignment wrapText="1"/>
    </xf>
    <xf numFmtId="164" fontId="5" fillId="0" borderId="0" xfId="0" applyNumberFormat="1" applyFont="1" applyFill="1" applyBorder="1" applyAlignment="1"/>
    <xf numFmtId="164" fontId="5" fillId="0" borderId="2" xfId="0" applyNumberFormat="1" applyFont="1" applyFill="1" applyBorder="1" applyAlignment="1"/>
    <xf numFmtId="166" fontId="0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vertical="center"/>
    </xf>
    <xf numFmtId="164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164" fontId="0" fillId="0" borderId="0" xfId="1" applyNumberFormat="1" applyFont="1" applyFill="1" applyAlignment="1"/>
    <xf numFmtId="0" fontId="0" fillId="0" borderId="0" xfId="0" applyFont="1" applyFill="1" applyAlignment="1">
      <alignment horizontal="left"/>
    </xf>
    <xf numFmtId="164" fontId="0" fillId="0" borderId="0" xfId="0" applyNumberFormat="1" applyFont="1" applyFill="1" applyBorder="1" applyAlignment="1"/>
    <xf numFmtId="164" fontId="5" fillId="0" borderId="5" xfId="0" applyNumberFormat="1" applyFont="1" applyFill="1" applyBorder="1" applyAlignment="1"/>
    <xf numFmtId="164" fontId="5" fillId="0" borderId="4" xfId="0" applyNumberFormat="1" applyFont="1" applyFill="1" applyBorder="1" applyAlignment="1"/>
    <xf numFmtId="164" fontId="0" fillId="0" borderId="2" xfId="0" applyNumberFormat="1" applyFont="1" applyFill="1" applyBorder="1" applyAlignment="1"/>
    <xf numFmtId="0" fontId="0" fillId="0" borderId="0" xfId="0" applyFont="1" applyFill="1" applyAlignment="1">
      <alignment horizontal="left" wrapText="1"/>
    </xf>
    <xf numFmtId="0" fontId="14" fillId="0" borderId="0" xfId="0" applyFont="1" applyFill="1" applyAlignment="1"/>
    <xf numFmtId="164" fontId="0" fillId="0" borderId="4" xfId="0" applyNumberFormat="1" applyFont="1" applyFill="1" applyBorder="1" applyAlignment="1"/>
    <xf numFmtId="167" fontId="0" fillId="0" borderId="0" xfId="1" applyNumberFormat="1" applyFont="1" applyFill="1" applyAlignment="1"/>
    <xf numFmtId="0" fontId="0" fillId="0" borderId="0" xfId="0" applyFont="1" applyFill="1" applyBorder="1" applyAlignment="1"/>
    <xf numFmtId="167" fontId="0" fillId="0" borderId="0" xfId="1" applyNumberFormat="1" applyFont="1" applyFill="1" applyBorder="1" applyAlignment="1"/>
    <xf numFmtId="0" fontId="5" fillId="0" borderId="0" xfId="0" applyFont="1" applyFill="1" applyBorder="1" applyAlignment="1"/>
    <xf numFmtId="37" fontId="5" fillId="0" borderId="5" xfId="0" applyNumberFormat="1" applyFont="1" applyFill="1" applyBorder="1" applyAlignment="1"/>
    <xf numFmtId="0" fontId="9" fillId="0" borderId="0" xfId="0" applyFont="1" applyFill="1" applyAlignment="1">
      <alignment horizontal="left"/>
    </xf>
    <xf numFmtId="167" fontId="5" fillId="0" borderId="0" xfId="1" applyNumberFormat="1" applyFont="1" applyFill="1" applyAlignment="1">
      <alignment vertical="center"/>
    </xf>
    <xf numFmtId="0" fontId="9" fillId="0" borderId="0" xfId="0" applyFont="1" applyFill="1" applyAlignment="1">
      <alignment wrapText="1"/>
    </xf>
    <xf numFmtId="3" fontId="5" fillId="0" borderId="0" xfId="0" applyNumberFormat="1" applyFont="1" applyFill="1" applyBorder="1" applyAlignment="1"/>
    <xf numFmtId="164" fontId="0" fillId="0" borderId="4" xfId="1" applyNumberFormat="1" applyFont="1" applyFill="1" applyBorder="1" applyAlignment="1"/>
    <xf numFmtId="164" fontId="0" fillId="0" borderId="0" xfId="1" applyNumberFormat="1" applyFont="1" applyFill="1" applyBorder="1" applyAlignment="1"/>
    <xf numFmtId="49" fontId="8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0" fontId="0" fillId="0" borderId="5" xfId="0" applyFont="1" applyFill="1" applyBorder="1" applyAlignment="1"/>
    <xf numFmtId="37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170" fontId="0" fillId="0" borderId="2" xfId="0" applyNumberFormat="1" applyFont="1" applyFill="1" applyBorder="1" applyAlignment="1"/>
    <xf numFmtId="2" fontId="0" fillId="0" borderId="0" xfId="0" applyNumberFormat="1" applyFont="1" applyFill="1" applyBorder="1" applyAlignment="1"/>
    <xf numFmtId="164" fontId="13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right" vertical="center"/>
    </xf>
    <xf numFmtId="166" fontId="1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left" vertical="center"/>
    </xf>
    <xf numFmtId="164" fontId="17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Alignment="1">
      <alignment horizontal="right" vertical="center"/>
    </xf>
    <xf numFmtId="164" fontId="17" fillId="0" borderId="0" xfId="0" applyNumberFormat="1" applyFont="1" applyFill="1" applyAlignment="1">
      <alignment horizontal="center" vertical="center"/>
    </xf>
    <xf numFmtId="166" fontId="17" fillId="0" borderId="0" xfId="0" applyNumberFormat="1" applyFont="1" applyFill="1" applyAlignment="1">
      <alignment vertical="center"/>
    </xf>
    <xf numFmtId="166" fontId="17" fillId="0" borderId="0" xfId="0" applyNumberFormat="1" applyFont="1" applyFill="1" applyBorder="1" applyAlignment="1">
      <alignment vertical="center"/>
    </xf>
    <xf numFmtId="166" fontId="16" fillId="0" borderId="0" xfId="1" applyNumberFormat="1" applyFont="1" applyFill="1" applyBorder="1" applyAlignment="1">
      <alignment horizontal="center" vertical="center"/>
    </xf>
    <xf numFmtId="166" fontId="17" fillId="0" borderId="0" xfId="1" applyNumberFormat="1" applyFont="1" applyFill="1" applyBorder="1" applyAlignment="1">
      <alignment horizontal="left" vertical="center"/>
    </xf>
    <xf numFmtId="164" fontId="17" fillId="0" borderId="0" xfId="1" applyNumberFormat="1" applyFont="1" applyFill="1" applyBorder="1" applyAlignment="1">
      <alignment vertical="center"/>
    </xf>
    <xf numFmtId="164" fontId="17" fillId="0" borderId="0" xfId="1" applyNumberFormat="1" applyFont="1" applyFill="1" applyBorder="1" applyAlignment="1">
      <alignment horizontal="right" vertical="center"/>
    </xf>
    <xf numFmtId="166" fontId="16" fillId="0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Alignment="1">
      <alignment vertical="center"/>
    </xf>
    <xf numFmtId="166" fontId="10" fillId="0" borderId="0" xfId="1" applyNumberFormat="1" applyFont="1" applyFill="1" applyAlignment="1">
      <alignment horizontal="center" vertical="center"/>
    </xf>
    <xf numFmtId="166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Fill="1"/>
    <xf numFmtId="164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167" fontId="0" fillId="0" borderId="0" xfId="1" applyNumberFormat="1" applyFont="1" applyFill="1"/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Border="1" applyAlignment="1">
      <alignment horizontal="center" vertic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wrapText="1"/>
    </xf>
    <xf numFmtId="164" fontId="4" fillId="0" borderId="0" xfId="1" applyNumberFormat="1" applyFont="1" applyFill="1" applyAlignment="1">
      <alignment horizontal="right" vertical="center"/>
    </xf>
    <xf numFmtId="0" fontId="0" fillId="0" borderId="0" xfId="0" applyFill="1" applyAlignment="1"/>
    <xf numFmtId="164" fontId="0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right"/>
    </xf>
    <xf numFmtId="164" fontId="0" fillId="0" borderId="0" xfId="2" applyNumberFormat="1" applyFont="1" applyFill="1" applyAlignment="1">
      <alignment horizontal="right"/>
    </xf>
    <xf numFmtId="0" fontId="0" fillId="0" borderId="0" xfId="0" applyNumberFormat="1" applyFill="1" applyAlignment="1">
      <alignment horizontal="left" vertical="center"/>
    </xf>
    <xf numFmtId="166" fontId="0" fillId="0" borderId="0" xfId="0" applyNumberFormat="1" applyFill="1" applyAlignment="1">
      <alignment horizontal="left" vertical="center"/>
    </xf>
    <xf numFmtId="166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vertical="center"/>
    </xf>
    <xf numFmtId="164" fontId="5" fillId="0" borderId="3" xfId="5" applyNumberFormat="1" applyFont="1" applyFill="1" applyBorder="1" applyAlignment="1">
      <alignment horizontal="right" vertical="center"/>
    </xf>
    <xf numFmtId="164" fontId="0" fillId="0" borderId="0" xfId="5" applyNumberFormat="1" applyFont="1" applyFill="1" applyBorder="1" applyAlignment="1">
      <alignment vertical="center"/>
    </xf>
    <xf numFmtId="164" fontId="0" fillId="0" borderId="4" xfId="5" applyNumberFormat="1" applyFont="1" applyFill="1" applyBorder="1" applyAlignment="1">
      <alignment horizontal="right" vertical="center"/>
    </xf>
    <xf numFmtId="167" fontId="0" fillId="0" borderId="0" xfId="0" applyNumberFormat="1" applyFont="1" applyFill="1" applyAlignment="1"/>
    <xf numFmtId="164" fontId="4" fillId="0" borderId="0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0" fillId="0" borderId="0" xfId="0" applyFill="1" applyAlignment="1">
      <alignment horizontal="left" wrapText="1"/>
    </xf>
    <xf numFmtId="164" fontId="5" fillId="0" borderId="0" xfId="5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164" fontId="0" fillId="0" borderId="0" xfId="0" applyNumberFormat="1" applyFill="1" applyAlignment="1">
      <alignment horizontal="center" vertical="center"/>
    </xf>
    <xf numFmtId="164" fontId="4" fillId="0" borderId="0" xfId="6" applyNumberFormat="1" applyFont="1" applyFill="1" applyAlignment="1">
      <alignment horizontal="right" vertical="center"/>
    </xf>
    <xf numFmtId="171" fontId="0" fillId="0" borderId="0" xfId="0" applyNumberFormat="1" applyFont="1" applyFill="1" applyAlignment="1">
      <alignment vertical="center"/>
    </xf>
    <xf numFmtId="167" fontId="4" fillId="0" borderId="0" xfId="1" applyNumberFormat="1" applyFont="1" applyFill="1" applyBorder="1" applyAlignment="1"/>
    <xf numFmtId="164" fontId="4" fillId="0" borderId="0" xfId="2" applyNumberFormat="1" applyFont="1" applyFill="1" applyBorder="1" applyAlignment="1"/>
    <xf numFmtId="164" fontId="4" fillId="0" borderId="0" xfId="1" applyNumberFormat="1" applyFont="1" applyFill="1" applyAlignment="1"/>
    <xf numFmtId="165" fontId="0" fillId="0" borderId="0" xfId="1" applyFont="1" applyFill="1" applyBorder="1" applyAlignment="1"/>
    <xf numFmtId="164" fontId="4" fillId="0" borderId="0" xfId="1" applyNumberFormat="1" applyFont="1" applyFill="1" applyAlignment="1">
      <alignment horizontal="center" vertical="center"/>
    </xf>
    <xf numFmtId="164" fontId="4" fillId="0" borderId="4" xfId="1" applyNumberFormat="1" applyFont="1" applyFill="1" applyBorder="1" applyAlignment="1">
      <alignment horizontal="right" vertical="center"/>
    </xf>
    <xf numFmtId="164" fontId="18" fillId="0" borderId="0" xfId="5" applyNumberFormat="1" applyFont="1" applyFill="1" applyBorder="1" applyAlignment="1">
      <alignment horizontal="right" vertical="center"/>
    </xf>
    <xf numFmtId="164" fontId="18" fillId="0" borderId="0" xfId="5" applyNumberFormat="1" applyFont="1" applyFill="1" applyBorder="1" applyAlignment="1">
      <alignment vertical="center"/>
    </xf>
    <xf numFmtId="166" fontId="11" fillId="0" borderId="0" xfId="35" applyNumberFormat="1" applyFont="1" applyFill="1" applyBorder="1" applyAlignment="1">
      <alignment vertical="center"/>
    </xf>
    <xf numFmtId="164" fontId="11" fillId="0" borderId="0" xfId="5" applyNumberFormat="1" applyFont="1" applyFill="1" applyBorder="1" applyAlignment="1">
      <alignment horizontal="center" vertical="center"/>
    </xf>
    <xf numFmtId="164" fontId="11" fillId="0" borderId="0" xfId="5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164" fontId="11" fillId="2" borderId="0" xfId="5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4" fontId="4" fillId="0" borderId="0" xfId="1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167" fontId="4" fillId="0" borderId="4" xfId="1" applyNumberFormat="1" applyFont="1" applyFill="1" applyBorder="1" applyAlignment="1"/>
    <xf numFmtId="167" fontId="0" fillId="0" borderId="4" xfId="1" applyNumberFormat="1" applyFont="1" applyFill="1" applyBorder="1" applyAlignment="1"/>
    <xf numFmtId="164" fontId="0" fillId="0" borderId="4" xfId="2" applyNumberFormat="1" applyFont="1" applyFill="1" applyBorder="1" applyAlignment="1"/>
    <xf numFmtId="0" fontId="0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4" fillId="0" borderId="4" xfId="6" applyNumberFormat="1" applyFont="1" applyFill="1" applyBorder="1" applyAlignment="1">
      <alignment horizontal="right" vertical="center"/>
    </xf>
    <xf numFmtId="166" fontId="0" fillId="0" borderId="0" xfId="0" applyNumberFormat="1" applyFill="1" applyAlignment="1">
      <alignment horizontal="left" vertical="center" indent="1"/>
    </xf>
    <xf numFmtId="9" fontId="0" fillId="0" borderId="0" xfId="37" applyFont="1" applyFill="1" applyAlignment="1"/>
    <xf numFmtId="165" fontId="0" fillId="0" borderId="0" xfId="1" applyFont="1" applyFill="1"/>
    <xf numFmtId="164" fontId="0" fillId="0" borderId="0" xfId="5" applyNumberFormat="1" applyFont="1" applyFill="1" applyBorder="1" applyAlignment="1">
      <alignment horizontal="right" vertical="center"/>
    </xf>
    <xf numFmtId="0" fontId="0" fillId="0" borderId="0" xfId="0" applyNumberFormat="1" applyFont="1" applyFill="1" applyAlignment="1">
      <alignment horizontal="center" vertical="center"/>
    </xf>
    <xf numFmtId="166" fontId="18" fillId="0" borderId="0" xfId="35" applyNumberFormat="1" applyFont="1" applyFill="1" applyBorder="1" applyAlignment="1">
      <alignment vertical="center"/>
    </xf>
    <xf numFmtId="0" fontId="8" fillId="0" borderId="0" xfId="25" applyNumberFormat="1" applyFont="1" applyFill="1" applyAlignment="1">
      <alignment horizontal="center" vertical="center"/>
    </xf>
    <xf numFmtId="164" fontId="11" fillId="0" borderId="0" xfId="5" applyNumberFormat="1" applyFont="1" applyFill="1" applyBorder="1" applyAlignment="1">
      <alignment vertical="center"/>
    </xf>
    <xf numFmtId="164" fontId="11" fillId="0" borderId="0" xfId="5" applyNumberFormat="1" applyFont="1" applyFill="1" applyAlignment="1">
      <alignment horizontal="center" vertical="center"/>
    </xf>
    <xf numFmtId="164" fontId="11" fillId="0" borderId="0" xfId="5" applyNumberFormat="1" applyFont="1" applyFill="1" applyAlignment="1">
      <alignment horizontal="right" vertical="center"/>
    </xf>
    <xf numFmtId="164" fontId="18" fillId="0" borderId="3" xfId="5" applyNumberFormat="1" applyFont="1" applyFill="1" applyBorder="1" applyAlignment="1">
      <alignment horizontal="right" vertical="center"/>
    </xf>
    <xf numFmtId="164" fontId="0" fillId="0" borderId="0" xfId="0" applyNumberFormat="1"/>
    <xf numFmtId="166" fontId="22" fillId="0" borderId="0" xfId="35" applyNumberFormat="1" applyFont="1" applyFill="1" applyBorder="1" applyAlignment="1">
      <alignment horizontal="center" vertical="center"/>
    </xf>
    <xf numFmtId="165" fontId="0" fillId="0" borderId="0" xfId="1" applyFont="1" applyFill="1" applyAlignment="1">
      <alignment vertical="center"/>
    </xf>
    <xf numFmtId="165" fontId="5" fillId="0" borderId="0" xfId="1" applyFont="1" applyFill="1" applyAlignment="1">
      <alignment vertical="center"/>
    </xf>
    <xf numFmtId="164" fontId="4" fillId="0" borderId="0" xfId="2" applyNumberFormat="1" applyFont="1" applyFill="1" applyAlignment="1"/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0" fontId="0" fillId="0" borderId="0" xfId="37" applyNumberFormat="1" applyFont="1" applyFill="1" applyAlignment="1"/>
    <xf numFmtId="164" fontId="0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2" applyNumberFormat="1" applyFont="1" applyFill="1" applyBorder="1" applyAlignment="1"/>
    <xf numFmtId="164" fontId="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0" fillId="0" borderId="0" xfId="0" applyFont="1" applyFill="1"/>
    <xf numFmtId="49" fontId="5" fillId="0" borderId="0" xfId="0" applyNumberFormat="1" applyFont="1" applyFill="1" applyAlignment="1">
      <alignment wrapText="1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67" fontId="5" fillId="0" borderId="3" xfId="1" applyNumberFormat="1" applyFont="1" applyFill="1" applyBorder="1" applyAlignment="1"/>
    <xf numFmtId="167" fontId="5" fillId="0" borderId="0" xfId="1" applyNumberFormat="1" applyFont="1" applyFill="1" applyBorder="1" applyAlignment="1"/>
    <xf numFmtId="167" fontId="4" fillId="0" borderId="0" xfId="1" applyNumberFormat="1" applyFont="1" applyFill="1" applyAlignment="1"/>
    <xf numFmtId="167" fontId="5" fillId="0" borderId="4" xfId="1" applyNumberFormat="1" applyFont="1" applyFill="1" applyBorder="1" applyAlignment="1"/>
    <xf numFmtId="167" fontId="5" fillId="0" borderId="1" xfId="1" applyNumberFormat="1" applyFont="1" applyFill="1" applyBorder="1" applyAlignment="1">
      <alignment horizontal="right" vertical="center"/>
    </xf>
    <xf numFmtId="167" fontId="5" fillId="0" borderId="1" xfId="1" applyNumberFormat="1" applyFont="1" applyFill="1" applyBorder="1" applyAlignment="1"/>
    <xf numFmtId="167" fontId="5" fillId="0" borderId="0" xfId="1" applyNumberFormat="1" applyFont="1" applyFill="1" applyBorder="1" applyAlignment="1">
      <alignment horizontal="right" vertical="center"/>
    </xf>
    <xf numFmtId="167" fontId="4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Alignment="1">
      <alignment horizontal="right" vertical="center"/>
    </xf>
    <xf numFmtId="167" fontId="4" fillId="0" borderId="0" xfId="1" applyNumberFormat="1" applyFont="1" applyFill="1" applyAlignment="1">
      <alignment horizontal="right" vertical="center"/>
    </xf>
    <xf numFmtId="167" fontId="5" fillId="0" borderId="3" xfId="1" applyNumberFormat="1" applyFont="1" applyFill="1" applyBorder="1" applyAlignment="1">
      <alignment horizontal="right" vertical="center"/>
    </xf>
  </cellXfs>
  <cellStyles count="39">
    <cellStyle name="Comma" xfId="1" builtinId="3"/>
    <cellStyle name="Comma [0]" xfId="2" builtinId="6"/>
    <cellStyle name="Comma 2" xfId="3"/>
    <cellStyle name="Comma 2 2" xfId="4"/>
    <cellStyle name="Comma 3" xfId="5"/>
    <cellStyle name="Comma 4" xfId="6"/>
    <cellStyle name="Normal" xfId="0" builtinId="0"/>
    <cellStyle name="Normal - Style1" xfId="7"/>
    <cellStyle name="Normal 10" xfId="8"/>
    <cellStyle name="Normal 11" xfId="9"/>
    <cellStyle name="Normal 12" xfId="10"/>
    <cellStyle name="Normal 13" xfId="11"/>
    <cellStyle name="Normal 14" xfId="12"/>
    <cellStyle name="Normal 15" xfId="13"/>
    <cellStyle name="Normal 16" xfId="14"/>
    <cellStyle name="Normal 17" xfId="15"/>
    <cellStyle name="Normal 18" xfId="16"/>
    <cellStyle name="Normal 19" xfId="17"/>
    <cellStyle name="Normal 2" xfId="18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25"/>
    <cellStyle name="Normal 29" xfId="26"/>
    <cellStyle name="Normal 3" xfId="27"/>
    <cellStyle name="Normal 30" xfId="28"/>
    <cellStyle name="Normal 4" xfId="29"/>
    <cellStyle name="Normal 5" xfId="30"/>
    <cellStyle name="Normal 6" xfId="31"/>
    <cellStyle name="Normal 7" xfId="32"/>
    <cellStyle name="Normal 8" xfId="33"/>
    <cellStyle name="Normal 9" xfId="34"/>
    <cellStyle name="Normal_Note-Thai_Q1-2002" xfId="35"/>
    <cellStyle name="Normal_Sheet1" xfId="36"/>
    <cellStyle name="Percent" xfId="37" builtinId="5"/>
    <cellStyle name="Percent 2" xfId="38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"/>
  <sheetViews>
    <sheetView view="pageBreakPreview" topLeftCell="A67" zoomScaleNormal="55" zoomScaleSheetLayoutView="100" workbookViewId="0">
      <selection activeCell="O74" sqref="O74"/>
    </sheetView>
  </sheetViews>
  <sheetFormatPr defaultColWidth="9.140625" defaultRowHeight="18.75" customHeight="1" x14ac:dyDescent="0.25"/>
  <cols>
    <col min="1" max="1" width="40" style="43" customWidth="1"/>
    <col min="2" max="2" width="5.85546875" style="41" customWidth="1"/>
    <col min="3" max="3" width="1.140625" style="43" customWidth="1"/>
    <col min="4" max="4" width="15.85546875" style="27" customWidth="1"/>
    <col min="5" max="5" width="1.140625" style="48" customWidth="1"/>
    <col min="6" max="6" width="15.85546875" style="27" customWidth="1"/>
    <col min="7" max="7" width="1.140625" style="27" customWidth="1"/>
    <col min="8" max="8" width="15.85546875" style="48" bestFit="1" customWidth="1"/>
    <col min="9" max="9" width="1.140625" style="48" customWidth="1"/>
    <col min="10" max="10" width="15.85546875" style="48" bestFit="1" customWidth="1"/>
    <col min="11" max="11" width="9.140625" style="44" hidden="1" customWidth="1"/>
    <col min="12" max="12" width="13.85546875" style="44" hidden="1" customWidth="1"/>
    <col min="13" max="13" width="9.140625" style="44"/>
    <col min="14" max="15" width="13.5703125" style="44" customWidth="1"/>
    <col min="16" max="16384" width="9.140625" style="44"/>
  </cols>
  <sheetData>
    <row r="1" spans="1:12" s="109" customFormat="1" ht="18.75" customHeight="1" x14ac:dyDescent="0.25">
      <c r="A1" s="238" t="s">
        <v>234</v>
      </c>
      <c r="B1" s="114"/>
      <c r="C1" s="115"/>
      <c r="D1" s="116"/>
      <c r="E1" s="105"/>
      <c r="F1" s="116"/>
      <c r="G1" s="116"/>
      <c r="H1" s="105"/>
      <c r="I1" s="105"/>
      <c r="J1" s="105"/>
    </row>
    <row r="2" spans="1:12" s="109" customFormat="1" ht="18.75" customHeight="1" x14ac:dyDescent="0.35">
      <c r="A2" s="239" t="s">
        <v>235</v>
      </c>
      <c r="B2" s="114"/>
      <c r="C2" s="115"/>
      <c r="D2" s="116"/>
      <c r="E2" s="105"/>
      <c r="F2" s="116"/>
      <c r="G2" s="116"/>
      <c r="H2" s="105"/>
      <c r="I2" s="105"/>
      <c r="J2" s="105"/>
    </row>
    <row r="3" spans="1:12" s="51" customFormat="1" ht="18.75" customHeight="1" x14ac:dyDescent="0.25">
      <c r="A3" s="21" t="s">
        <v>59</v>
      </c>
      <c r="B3" s="20"/>
      <c r="C3" s="117"/>
      <c r="D3" s="118"/>
      <c r="E3" s="101"/>
      <c r="F3" s="118"/>
      <c r="G3" s="118"/>
      <c r="H3" s="101"/>
      <c r="I3" s="101"/>
      <c r="J3" s="101"/>
    </row>
    <row r="5" spans="1:12" ht="18.75" customHeight="1" x14ac:dyDescent="0.25">
      <c r="D5" s="243" t="s">
        <v>2</v>
      </c>
      <c r="E5" s="243"/>
      <c r="F5" s="243"/>
      <c r="G5" s="243"/>
      <c r="H5" s="241" t="s">
        <v>20</v>
      </c>
      <c r="I5" s="241"/>
      <c r="J5" s="241"/>
    </row>
    <row r="6" spans="1:12" ht="18.75" customHeight="1" x14ac:dyDescent="0.25">
      <c r="C6" s="1"/>
      <c r="D6" s="243" t="s">
        <v>21</v>
      </c>
      <c r="E6" s="243"/>
      <c r="F6" s="243"/>
      <c r="G6" s="243"/>
      <c r="H6" s="243" t="s">
        <v>21</v>
      </c>
      <c r="I6" s="243"/>
      <c r="J6" s="243"/>
    </row>
    <row r="7" spans="1:12" ht="18.75" customHeight="1" x14ac:dyDescent="0.25">
      <c r="C7" s="1"/>
      <c r="D7" s="22" t="s">
        <v>1</v>
      </c>
      <c r="E7" s="22"/>
      <c r="F7" s="22" t="s">
        <v>1</v>
      </c>
      <c r="G7" s="22"/>
      <c r="H7" s="22" t="s">
        <v>1</v>
      </c>
      <c r="I7" s="22"/>
      <c r="J7" s="22" t="s">
        <v>1</v>
      </c>
    </row>
    <row r="8" spans="1:12" ht="18.75" customHeight="1" x14ac:dyDescent="0.25">
      <c r="A8" s="1" t="s">
        <v>22</v>
      </c>
      <c r="B8" s="3" t="s">
        <v>30</v>
      </c>
      <c r="C8" s="1"/>
      <c r="D8" s="143" t="s">
        <v>221</v>
      </c>
      <c r="E8" s="142"/>
      <c r="F8" s="143" t="s">
        <v>189</v>
      </c>
      <c r="G8" s="140"/>
      <c r="H8" s="140" t="s">
        <v>221</v>
      </c>
      <c r="I8" s="142"/>
      <c r="J8" s="140" t="s">
        <v>189</v>
      </c>
    </row>
    <row r="9" spans="1:12" ht="18.75" customHeight="1" x14ac:dyDescent="0.25">
      <c r="A9" s="1"/>
      <c r="B9" s="3"/>
      <c r="C9" s="1"/>
      <c r="D9" s="242" t="s">
        <v>94</v>
      </c>
      <c r="E9" s="242"/>
      <c r="F9" s="242"/>
      <c r="G9" s="242"/>
      <c r="H9" s="242"/>
      <c r="I9" s="242"/>
      <c r="J9" s="242"/>
    </row>
    <row r="10" spans="1:12" s="59" customFormat="1" ht="18.75" customHeight="1" x14ac:dyDescent="0.25">
      <c r="A10" s="88" t="s">
        <v>23</v>
      </c>
      <c r="B10" s="57"/>
      <c r="C10" s="57"/>
      <c r="D10" s="58"/>
      <c r="E10" s="58"/>
      <c r="F10" s="58"/>
      <c r="G10" s="58"/>
      <c r="H10" s="58"/>
      <c r="I10" s="58"/>
      <c r="J10" s="58"/>
    </row>
    <row r="11" spans="1:12" s="59" customFormat="1" ht="18.75" customHeight="1" x14ac:dyDescent="0.25">
      <c r="A11" s="63" t="s">
        <v>60</v>
      </c>
      <c r="B11" s="57">
        <v>6</v>
      </c>
      <c r="C11" s="57"/>
      <c r="D11" s="58">
        <v>91126266</v>
      </c>
      <c r="E11" s="58"/>
      <c r="F11" s="58">
        <v>157594536</v>
      </c>
      <c r="G11" s="58"/>
      <c r="H11" s="58">
        <v>34102081</v>
      </c>
      <c r="I11" s="58"/>
      <c r="J11" s="58">
        <v>43078846</v>
      </c>
      <c r="L11" s="58"/>
    </row>
    <row r="12" spans="1:12" s="59" customFormat="1" ht="18.75" customHeight="1" x14ac:dyDescent="0.25">
      <c r="A12" s="63" t="s">
        <v>102</v>
      </c>
      <c r="B12" s="57" t="s">
        <v>226</v>
      </c>
      <c r="C12" s="57"/>
      <c r="D12" s="58">
        <v>827137333</v>
      </c>
      <c r="E12" s="58"/>
      <c r="F12" s="58">
        <v>987070731</v>
      </c>
      <c r="G12" s="58"/>
      <c r="H12" s="149">
        <v>743490484</v>
      </c>
      <c r="I12" s="58"/>
      <c r="J12" s="149">
        <v>849776290</v>
      </c>
      <c r="L12" s="58"/>
    </row>
    <row r="13" spans="1:12" s="59" customFormat="1" ht="18.75" customHeight="1" x14ac:dyDescent="0.25">
      <c r="A13" s="63" t="s">
        <v>200</v>
      </c>
      <c r="B13" s="57" t="s">
        <v>227</v>
      </c>
      <c r="C13" s="57"/>
      <c r="D13" s="58">
        <v>125696754</v>
      </c>
      <c r="E13" s="58"/>
      <c r="F13" s="58">
        <v>127679923</v>
      </c>
      <c r="G13" s="58"/>
      <c r="H13" s="58">
        <v>68479151</v>
      </c>
      <c r="I13" s="58"/>
      <c r="J13" s="58">
        <v>71950711</v>
      </c>
      <c r="L13" s="58"/>
    </row>
    <row r="14" spans="1:12" s="59" customFormat="1" ht="18.75" customHeight="1" x14ac:dyDescent="0.25">
      <c r="A14" s="63" t="s">
        <v>53</v>
      </c>
      <c r="B14" s="57">
        <v>5</v>
      </c>
      <c r="C14" s="57"/>
      <c r="D14" s="60">
        <v>0</v>
      </c>
      <c r="E14" s="60"/>
      <c r="F14" s="60">
        <v>0</v>
      </c>
      <c r="G14" s="60"/>
      <c r="H14" s="58">
        <v>992932600</v>
      </c>
      <c r="I14" s="58"/>
      <c r="J14" s="58">
        <v>1030932600</v>
      </c>
      <c r="L14" s="58"/>
    </row>
    <row r="15" spans="1:12" s="59" customFormat="1" ht="18.75" customHeight="1" x14ac:dyDescent="0.25">
      <c r="A15" s="63" t="s">
        <v>40</v>
      </c>
      <c r="B15" s="57">
        <v>9</v>
      </c>
      <c r="C15" s="57"/>
      <c r="D15" s="58">
        <v>1103766615</v>
      </c>
      <c r="E15" s="58"/>
      <c r="F15" s="58">
        <v>1250962210</v>
      </c>
      <c r="G15" s="58"/>
      <c r="H15" s="58">
        <v>680677726</v>
      </c>
      <c r="I15" s="58"/>
      <c r="J15" s="58">
        <v>798401749</v>
      </c>
      <c r="L15" s="58"/>
    </row>
    <row r="16" spans="1:12" s="59" customFormat="1" ht="18.75" customHeight="1" x14ac:dyDescent="0.25">
      <c r="A16" s="63" t="s">
        <v>0</v>
      </c>
      <c r="B16" s="57"/>
      <c r="C16" s="57"/>
      <c r="D16" s="58">
        <v>55262356</v>
      </c>
      <c r="E16" s="58"/>
      <c r="F16" s="58">
        <v>64948814</v>
      </c>
      <c r="G16" s="58"/>
      <c r="H16" s="58">
        <v>48767582</v>
      </c>
      <c r="I16" s="58"/>
      <c r="J16" s="58">
        <v>54066220</v>
      </c>
      <c r="L16" s="58"/>
    </row>
    <row r="17" spans="1:12" s="59" customFormat="1" ht="18.75" customHeight="1" x14ac:dyDescent="0.25">
      <c r="A17" s="162" t="s">
        <v>61</v>
      </c>
      <c r="B17" s="57"/>
      <c r="C17" s="57"/>
      <c r="D17" s="61">
        <f>SUM(D11:D16)</f>
        <v>2202989324</v>
      </c>
      <c r="E17" s="62"/>
      <c r="F17" s="61">
        <f>SUM(F11:F16)</f>
        <v>2588256214</v>
      </c>
      <c r="G17" s="64"/>
      <c r="H17" s="61">
        <f>SUM(H11:H16)</f>
        <v>2568449624</v>
      </c>
      <c r="I17" s="62"/>
      <c r="J17" s="61">
        <f>SUM(J11:J16)</f>
        <v>2848206416</v>
      </c>
      <c r="L17" s="58"/>
    </row>
    <row r="18" spans="1:12" ht="18.75" customHeight="1" x14ac:dyDescent="0.25">
      <c r="B18" s="57"/>
      <c r="D18" s="47"/>
      <c r="E18" s="47"/>
      <c r="F18" s="47"/>
      <c r="G18" s="47"/>
      <c r="H18" s="47"/>
      <c r="I18" s="47"/>
      <c r="J18" s="47"/>
      <c r="L18" s="58"/>
    </row>
    <row r="19" spans="1:12" s="59" customFormat="1" ht="18.95" customHeight="1" x14ac:dyDescent="0.25">
      <c r="A19" s="88" t="s">
        <v>25</v>
      </c>
      <c r="B19" s="57"/>
      <c r="C19" s="57"/>
      <c r="D19" s="147"/>
      <c r="E19" s="58"/>
      <c r="F19" s="147"/>
      <c r="G19" s="58"/>
      <c r="H19" s="58"/>
      <c r="I19" s="58"/>
      <c r="J19" s="58"/>
      <c r="L19" s="58"/>
    </row>
    <row r="20" spans="1:12" s="59" customFormat="1" ht="18.95" customHeight="1" x14ac:dyDescent="0.25">
      <c r="A20" s="63" t="s">
        <v>172</v>
      </c>
      <c r="B20" s="57"/>
      <c r="C20" s="57"/>
      <c r="D20" s="147">
        <v>6596737</v>
      </c>
      <c r="E20" s="58"/>
      <c r="F20" s="147">
        <v>16621011</v>
      </c>
      <c r="G20" s="58"/>
      <c r="H20" s="58">
        <v>6596737</v>
      </c>
      <c r="I20" s="58"/>
      <c r="J20" s="58">
        <v>6531911</v>
      </c>
      <c r="L20" s="58"/>
    </row>
    <row r="21" spans="1:12" s="59" customFormat="1" ht="18.75" customHeight="1" x14ac:dyDescent="0.25">
      <c r="A21" s="63" t="s">
        <v>173</v>
      </c>
      <c r="B21" s="57">
        <v>10</v>
      </c>
      <c r="C21" s="57"/>
      <c r="D21" s="147">
        <v>29664174</v>
      </c>
      <c r="E21" s="58"/>
      <c r="F21" s="147">
        <v>30981598</v>
      </c>
      <c r="G21" s="58"/>
      <c r="H21" s="58">
        <v>0</v>
      </c>
      <c r="I21" s="58"/>
      <c r="J21" s="58">
        <v>0</v>
      </c>
      <c r="L21" s="58"/>
    </row>
    <row r="22" spans="1:12" s="59" customFormat="1" ht="18.75" customHeight="1" x14ac:dyDescent="0.25">
      <c r="A22" s="63" t="s">
        <v>31</v>
      </c>
      <c r="B22" s="57">
        <v>11</v>
      </c>
      <c r="C22" s="57"/>
      <c r="D22" s="150">
        <v>0</v>
      </c>
      <c r="E22" s="58"/>
      <c r="F22" s="150">
        <v>0</v>
      </c>
      <c r="G22" s="60"/>
      <c r="H22" s="58">
        <v>1873274123</v>
      </c>
      <c r="I22" s="58"/>
      <c r="J22" s="58">
        <v>1873274123</v>
      </c>
      <c r="L22" s="58"/>
    </row>
    <row r="23" spans="1:12" s="59" customFormat="1" ht="18.75" customHeight="1" x14ac:dyDescent="0.25">
      <c r="A23" s="144" t="s">
        <v>188</v>
      </c>
      <c r="B23" s="57">
        <v>13</v>
      </c>
      <c r="C23" s="57"/>
      <c r="D23" s="58">
        <v>81200000</v>
      </c>
      <c r="E23" s="58"/>
      <c r="F23" s="58">
        <v>81200000</v>
      </c>
      <c r="G23" s="60"/>
      <c r="H23" s="58">
        <v>81200000</v>
      </c>
      <c r="I23" s="58"/>
      <c r="J23" s="58">
        <v>81200000</v>
      </c>
      <c r="L23" s="58"/>
    </row>
    <row r="24" spans="1:12" s="59" customFormat="1" ht="18.75" customHeight="1" x14ac:dyDescent="0.25">
      <c r="A24" s="144" t="s">
        <v>62</v>
      </c>
      <c r="B24" s="57">
        <v>14</v>
      </c>
      <c r="C24" s="57"/>
      <c r="D24" s="58">
        <v>547690000</v>
      </c>
      <c r="E24" s="58"/>
      <c r="F24" s="58">
        <v>561070000</v>
      </c>
      <c r="G24" s="60"/>
      <c r="H24" s="58">
        <v>108610000</v>
      </c>
      <c r="I24" s="58"/>
      <c r="J24" s="58">
        <v>120590000</v>
      </c>
      <c r="L24" s="58"/>
    </row>
    <row r="25" spans="1:12" s="59" customFormat="1" ht="18.75" customHeight="1" x14ac:dyDescent="0.25">
      <c r="A25" s="63" t="s">
        <v>63</v>
      </c>
      <c r="B25" s="57">
        <v>15</v>
      </c>
      <c r="C25" s="57"/>
      <c r="D25" s="147">
        <v>3437538071</v>
      </c>
      <c r="E25" s="58"/>
      <c r="F25" s="147">
        <v>3501213899</v>
      </c>
      <c r="G25" s="58"/>
      <c r="H25" s="58">
        <v>1060898051</v>
      </c>
      <c r="I25" s="58"/>
      <c r="J25" s="58">
        <v>1078323515</v>
      </c>
      <c r="L25" s="58"/>
    </row>
    <row r="26" spans="1:12" s="59" customFormat="1" ht="18.75" customHeight="1" x14ac:dyDescent="0.25">
      <c r="A26" s="63" t="s">
        <v>193</v>
      </c>
      <c r="B26" s="57" t="s">
        <v>228</v>
      </c>
      <c r="C26" s="57"/>
      <c r="D26" s="149">
        <v>6875748</v>
      </c>
      <c r="E26" s="58"/>
      <c r="F26" s="149">
        <v>12302815</v>
      </c>
      <c r="G26" s="58"/>
      <c r="H26" s="58">
        <v>0</v>
      </c>
      <c r="I26" s="58"/>
      <c r="J26" s="58">
        <v>0</v>
      </c>
      <c r="L26" s="58"/>
    </row>
    <row r="27" spans="1:12" s="59" customFormat="1" ht="18.75" customHeight="1" x14ac:dyDescent="0.25">
      <c r="A27" s="63" t="s">
        <v>176</v>
      </c>
      <c r="B27" s="57">
        <v>17</v>
      </c>
      <c r="C27" s="57"/>
      <c r="D27" s="147">
        <v>2434240</v>
      </c>
      <c r="E27" s="58"/>
      <c r="F27" s="147">
        <v>4040441</v>
      </c>
      <c r="G27" s="58"/>
      <c r="H27" s="58">
        <v>191207</v>
      </c>
      <c r="I27" s="58"/>
      <c r="J27" s="58">
        <v>357687</v>
      </c>
      <c r="L27" s="58"/>
    </row>
    <row r="28" spans="1:12" s="59" customFormat="1" ht="18.75" customHeight="1" x14ac:dyDescent="0.25">
      <c r="A28" s="63" t="s">
        <v>64</v>
      </c>
      <c r="B28" s="57">
        <v>18</v>
      </c>
      <c r="C28" s="57"/>
      <c r="D28" s="147">
        <v>192191716</v>
      </c>
      <c r="E28" s="58"/>
      <c r="F28" s="147">
        <v>193157504</v>
      </c>
      <c r="G28" s="58"/>
      <c r="H28" s="58">
        <v>6238650</v>
      </c>
      <c r="I28" s="58"/>
      <c r="J28" s="58">
        <v>6270000</v>
      </c>
      <c r="L28" s="58"/>
    </row>
    <row r="29" spans="1:12" s="59" customFormat="1" ht="18.75" customHeight="1" x14ac:dyDescent="0.25">
      <c r="A29" s="63" t="s">
        <v>65</v>
      </c>
      <c r="B29" s="57">
        <v>20</v>
      </c>
      <c r="C29" s="57"/>
      <c r="D29" s="147">
        <v>891575091</v>
      </c>
      <c r="E29" s="58"/>
      <c r="F29" s="147">
        <v>885902465</v>
      </c>
      <c r="G29" s="58"/>
      <c r="H29" s="60">
        <v>0</v>
      </c>
      <c r="I29" s="58"/>
      <c r="J29" s="60">
        <v>0</v>
      </c>
      <c r="L29" s="58"/>
    </row>
    <row r="30" spans="1:12" s="59" customFormat="1" ht="18.75" customHeight="1" x14ac:dyDescent="0.25">
      <c r="A30" s="63" t="s">
        <v>66</v>
      </c>
      <c r="B30" s="57"/>
      <c r="C30" s="57"/>
      <c r="D30" s="147">
        <v>168199869</v>
      </c>
      <c r="E30" s="58"/>
      <c r="F30" s="147">
        <v>163765430</v>
      </c>
      <c r="G30" s="58"/>
      <c r="H30" s="58">
        <v>159725661</v>
      </c>
      <c r="I30" s="58"/>
      <c r="J30" s="58">
        <v>157296158</v>
      </c>
      <c r="L30" s="58"/>
    </row>
    <row r="31" spans="1:12" s="59" customFormat="1" ht="18.75" customHeight="1" x14ac:dyDescent="0.25">
      <c r="A31" s="59" t="s">
        <v>103</v>
      </c>
      <c r="B31" s="57">
        <v>19</v>
      </c>
      <c r="C31" s="57"/>
      <c r="D31" s="147">
        <v>34830416</v>
      </c>
      <c r="E31" s="58"/>
      <c r="F31" s="147">
        <v>34830416</v>
      </c>
      <c r="G31" s="58"/>
      <c r="H31" s="60">
        <v>0</v>
      </c>
      <c r="I31" s="58"/>
      <c r="J31" s="60">
        <v>0</v>
      </c>
      <c r="L31" s="58"/>
    </row>
    <row r="32" spans="1:12" s="59" customFormat="1" ht="18.75" customHeight="1" x14ac:dyDescent="0.25">
      <c r="A32" s="63" t="s">
        <v>17</v>
      </c>
      <c r="B32" s="57">
        <v>32</v>
      </c>
      <c r="C32" s="57"/>
      <c r="D32" s="147">
        <v>0</v>
      </c>
      <c r="E32" s="58"/>
      <c r="F32" s="147">
        <v>14732332</v>
      </c>
      <c r="G32" s="58"/>
      <c r="H32" s="58">
        <v>0</v>
      </c>
      <c r="I32" s="58"/>
      <c r="J32" s="58">
        <v>0</v>
      </c>
      <c r="L32" s="58"/>
    </row>
    <row r="33" spans="1:17" s="59" customFormat="1" ht="18.75" customHeight="1" x14ac:dyDescent="0.25">
      <c r="A33" s="63" t="s">
        <v>32</v>
      </c>
      <c r="B33" s="57"/>
      <c r="C33" s="57"/>
      <c r="D33" s="147">
        <v>9791631</v>
      </c>
      <c r="E33" s="58"/>
      <c r="F33" s="147">
        <v>9773231</v>
      </c>
      <c r="G33" s="58"/>
      <c r="H33" s="58">
        <v>2310569</v>
      </c>
      <c r="I33" s="58"/>
      <c r="J33" s="58">
        <v>2454078</v>
      </c>
      <c r="L33" s="58"/>
    </row>
    <row r="34" spans="1:17" s="59" customFormat="1" ht="18.75" customHeight="1" x14ac:dyDescent="0.25">
      <c r="A34" s="162" t="s">
        <v>67</v>
      </c>
      <c r="B34" s="57"/>
      <c r="C34" s="57"/>
      <c r="D34" s="61">
        <f>SUM(D20:D33)</f>
        <v>5408587693</v>
      </c>
      <c r="E34" s="62"/>
      <c r="F34" s="61">
        <f>SUM(F20:F33)</f>
        <v>5509591142</v>
      </c>
      <c r="G34" s="64"/>
      <c r="H34" s="61">
        <f>SUM(H20:H33)</f>
        <v>3299044998</v>
      </c>
      <c r="I34" s="62"/>
      <c r="J34" s="61">
        <f>SUM(J20:J33)</f>
        <v>3326297472</v>
      </c>
      <c r="L34" s="58"/>
    </row>
    <row r="35" spans="1:17" s="59" customFormat="1" ht="18.75" customHeight="1" x14ac:dyDescent="0.25">
      <c r="A35" s="162"/>
      <c r="B35" s="57"/>
      <c r="C35" s="57"/>
      <c r="D35" s="64"/>
      <c r="E35" s="62"/>
      <c r="F35" s="64"/>
      <c r="G35" s="64"/>
      <c r="H35" s="64"/>
      <c r="I35" s="62"/>
      <c r="J35" s="64"/>
      <c r="L35" s="58"/>
    </row>
    <row r="36" spans="1:17" s="59" customFormat="1" ht="18.75" customHeight="1" thickBot="1" x14ac:dyDescent="0.3">
      <c r="A36" s="93" t="s">
        <v>26</v>
      </c>
      <c r="B36" s="57"/>
      <c r="C36" s="57"/>
      <c r="D36" s="65">
        <f>D17+D34</f>
        <v>7611577017</v>
      </c>
      <c r="E36" s="62"/>
      <c r="F36" s="65">
        <f>F17+F34</f>
        <v>8097847356</v>
      </c>
      <c r="G36" s="64"/>
      <c r="H36" s="65">
        <f>H17+H34</f>
        <v>5867494622</v>
      </c>
      <c r="I36" s="62"/>
      <c r="J36" s="65">
        <f>J17+J34</f>
        <v>6174503888</v>
      </c>
      <c r="L36" s="58"/>
      <c r="N36" s="58"/>
      <c r="O36" s="58"/>
      <c r="P36" s="58"/>
      <c r="Q36" s="58"/>
    </row>
    <row r="37" spans="1:17" ht="18.75" customHeight="1" thickTop="1" x14ac:dyDescent="0.25">
      <c r="D37" s="47"/>
      <c r="E37" s="47"/>
      <c r="F37" s="47"/>
      <c r="G37" s="47"/>
      <c r="H37" s="47"/>
      <c r="I37" s="47"/>
      <c r="J37" s="47"/>
      <c r="L37" s="58"/>
    </row>
    <row r="38" spans="1:17" ht="18.75" customHeight="1" x14ac:dyDescent="0.25">
      <c r="A38" s="66"/>
      <c r="B38" s="67"/>
      <c r="C38" s="66"/>
      <c r="D38" s="26"/>
      <c r="E38" s="47"/>
      <c r="F38" s="26"/>
      <c r="G38" s="26"/>
      <c r="H38" s="26"/>
      <c r="I38" s="47"/>
      <c r="J38" s="26"/>
      <c r="L38" s="58"/>
    </row>
    <row r="39" spans="1:17" s="108" customFormat="1" ht="18.75" customHeight="1" x14ac:dyDescent="0.25">
      <c r="A39" s="238" t="s">
        <v>234</v>
      </c>
      <c r="B39" s="110"/>
      <c r="C39" s="111"/>
      <c r="D39" s="112"/>
      <c r="E39" s="113"/>
      <c r="F39" s="112"/>
      <c r="G39" s="112"/>
      <c r="H39" s="113"/>
      <c r="I39" s="113"/>
      <c r="J39" s="113"/>
      <c r="L39" s="58"/>
    </row>
    <row r="40" spans="1:17" s="108" customFormat="1" ht="18.75" customHeight="1" x14ac:dyDescent="0.35">
      <c r="A40" s="239" t="s">
        <v>235</v>
      </c>
      <c r="B40" s="110"/>
      <c r="C40" s="111"/>
      <c r="D40" s="112"/>
      <c r="E40" s="113"/>
      <c r="F40" s="112"/>
      <c r="G40" s="112"/>
      <c r="H40" s="113"/>
      <c r="I40" s="113"/>
      <c r="J40" s="113"/>
      <c r="L40" s="58"/>
    </row>
    <row r="41" spans="1:17" s="51" customFormat="1" ht="18.75" customHeight="1" x14ac:dyDescent="0.25">
      <c r="A41" s="21" t="str">
        <f>A3</f>
        <v>Statement of financial position</v>
      </c>
      <c r="B41" s="119"/>
      <c r="C41" s="120"/>
      <c r="D41" s="121"/>
      <c r="E41" s="52"/>
      <c r="F41" s="121"/>
      <c r="G41" s="121"/>
      <c r="H41" s="52"/>
      <c r="I41" s="52"/>
      <c r="J41" s="52"/>
      <c r="L41" s="58"/>
    </row>
    <row r="42" spans="1:17" ht="18.75" customHeight="1" x14ac:dyDescent="0.25">
      <c r="A42" s="66"/>
      <c r="B42" s="67"/>
      <c r="C42" s="66"/>
      <c r="D42" s="69"/>
      <c r="E42" s="47"/>
      <c r="F42" s="69"/>
      <c r="G42" s="69"/>
      <c r="H42" s="47"/>
      <c r="I42" s="47"/>
      <c r="J42" s="47"/>
      <c r="L42" s="58"/>
    </row>
    <row r="43" spans="1:17" ht="18" customHeight="1" x14ac:dyDescent="0.25">
      <c r="A43" s="66"/>
      <c r="D43" s="243" t="s">
        <v>2</v>
      </c>
      <c r="E43" s="243"/>
      <c r="F43" s="243"/>
      <c r="G43" s="243"/>
      <c r="H43" s="241" t="s">
        <v>20</v>
      </c>
      <c r="I43" s="241"/>
      <c r="J43" s="241"/>
      <c r="L43" s="58"/>
    </row>
    <row r="44" spans="1:17" ht="18" customHeight="1" x14ac:dyDescent="0.25">
      <c r="A44" s="66"/>
      <c r="C44" s="1"/>
      <c r="D44" s="243" t="s">
        <v>21</v>
      </c>
      <c r="E44" s="243"/>
      <c r="F44" s="243"/>
      <c r="G44" s="243"/>
      <c r="H44" s="243" t="s">
        <v>21</v>
      </c>
      <c r="I44" s="243"/>
      <c r="J44" s="243"/>
      <c r="L44" s="58"/>
    </row>
    <row r="45" spans="1:17" ht="18" customHeight="1" x14ac:dyDescent="0.25">
      <c r="C45" s="1"/>
      <c r="D45" s="22" t="s">
        <v>1</v>
      </c>
      <c r="E45" s="22"/>
      <c r="F45" s="22" t="s">
        <v>1</v>
      </c>
      <c r="G45" s="22"/>
      <c r="H45" s="22" t="s">
        <v>1</v>
      </c>
      <c r="I45" s="22"/>
      <c r="J45" s="22" t="s">
        <v>1</v>
      </c>
      <c r="L45" s="58"/>
    </row>
    <row r="46" spans="1:17" ht="18" customHeight="1" x14ac:dyDescent="0.25">
      <c r="A46" s="70" t="s">
        <v>41</v>
      </c>
      <c r="B46" s="3" t="s">
        <v>30</v>
      </c>
      <c r="C46" s="1"/>
      <c r="D46" s="143" t="s">
        <v>221</v>
      </c>
      <c r="E46" s="142"/>
      <c r="F46" s="143" t="s">
        <v>189</v>
      </c>
      <c r="G46" s="140"/>
      <c r="H46" s="143" t="s">
        <v>221</v>
      </c>
      <c r="I46" s="142"/>
      <c r="J46" s="143" t="s">
        <v>189</v>
      </c>
      <c r="L46" s="58"/>
    </row>
    <row r="47" spans="1:17" ht="18" customHeight="1" x14ac:dyDescent="0.25">
      <c r="A47" s="66"/>
      <c r="D47" s="242" t="s">
        <v>94</v>
      </c>
      <c r="E47" s="242"/>
      <c r="F47" s="242"/>
      <c r="G47" s="242"/>
      <c r="H47" s="242"/>
      <c r="I47" s="242"/>
      <c r="J47" s="242"/>
      <c r="L47" s="58"/>
    </row>
    <row r="48" spans="1:17" s="59" customFormat="1" ht="18.75" customHeight="1" x14ac:dyDescent="0.25">
      <c r="A48" s="163" t="s">
        <v>24</v>
      </c>
      <c r="B48" s="57"/>
      <c r="C48" s="71"/>
      <c r="D48" s="58"/>
      <c r="E48" s="58"/>
      <c r="F48" s="58"/>
      <c r="G48" s="58"/>
      <c r="H48" s="58"/>
      <c r="I48" s="58"/>
      <c r="J48" s="58"/>
      <c r="L48" s="58"/>
    </row>
    <row r="49" spans="1:15" s="59" customFormat="1" ht="18.75" customHeight="1" x14ac:dyDescent="0.25">
      <c r="A49" s="59" t="s">
        <v>148</v>
      </c>
      <c r="B49" s="57"/>
      <c r="C49" s="57"/>
      <c r="D49" s="58"/>
      <c r="E49" s="58"/>
      <c r="F49" s="58"/>
      <c r="G49" s="58"/>
      <c r="H49" s="58"/>
      <c r="I49" s="58"/>
      <c r="J49" s="58"/>
      <c r="L49" s="58"/>
    </row>
    <row r="50" spans="1:15" s="59" customFormat="1" ht="18.75" customHeight="1" x14ac:dyDescent="0.25">
      <c r="A50" s="59" t="s">
        <v>105</v>
      </c>
      <c r="B50" s="57">
        <v>21</v>
      </c>
      <c r="C50" s="57"/>
      <c r="D50" s="58">
        <v>3698215641</v>
      </c>
      <c r="E50" s="58"/>
      <c r="F50" s="58">
        <v>3623105225</v>
      </c>
      <c r="G50" s="58"/>
      <c r="H50" s="58">
        <v>2906702844</v>
      </c>
      <c r="I50" s="58"/>
      <c r="J50" s="58">
        <v>2974031926</v>
      </c>
      <c r="L50" s="58"/>
      <c r="N50" s="58"/>
      <c r="O50" s="58"/>
    </row>
    <row r="51" spans="1:15" s="59" customFormat="1" ht="18.75" customHeight="1" x14ac:dyDescent="0.25">
      <c r="A51" s="63" t="s">
        <v>104</v>
      </c>
      <c r="B51" s="57" t="s">
        <v>236</v>
      </c>
      <c r="C51" s="57"/>
      <c r="D51" s="58">
        <v>140097278</v>
      </c>
      <c r="E51" s="58"/>
      <c r="F51" s="58">
        <v>175389832</v>
      </c>
      <c r="G51" s="58"/>
      <c r="H51" s="58">
        <v>34468186</v>
      </c>
      <c r="I51" s="58"/>
      <c r="J51" s="58">
        <v>63083025</v>
      </c>
      <c r="L51" s="58"/>
      <c r="N51" s="58"/>
      <c r="O51" s="58"/>
    </row>
    <row r="52" spans="1:15" s="59" customFormat="1" ht="18.75" customHeight="1" x14ac:dyDescent="0.25">
      <c r="A52" s="63" t="s">
        <v>201</v>
      </c>
      <c r="B52" s="57" t="s">
        <v>237</v>
      </c>
      <c r="C52" s="57"/>
      <c r="D52" s="58">
        <v>124615544</v>
      </c>
      <c r="E52" s="58"/>
      <c r="F52" s="58">
        <v>103945730</v>
      </c>
      <c r="G52" s="58"/>
      <c r="H52" s="58">
        <v>37074966</v>
      </c>
      <c r="I52" s="58"/>
      <c r="J52" s="58">
        <v>31023353</v>
      </c>
      <c r="L52" s="58"/>
      <c r="N52" s="58"/>
      <c r="O52" s="58"/>
    </row>
    <row r="53" spans="1:15" s="59" customFormat="1" ht="18.75" customHeight="1" x14ac:dyDescent="0.25">
      <c r="A53" s="146" t="s">
        <v>149</v>
      </c>
      <c r="B53" s="57" t="s">
        <v>238</v>
      </c>
      <c r="C53" s="57"/>
      <c r="D53" s="58">
        <v>3100000</v>
      </c>
      <c r="E53" s="72"/>
      <c r="F53" s="58">
        <v>4500000</v>
      </c>
      <c r="G53" s="58"/>
      <c r="H53" s="58">
        <v>47000000</v>
      </c>
      <c r="I53" s="58"/>
      <c r="J53" s="58">
        <v>47000000</v>
      </c>
      <c r="L53" s="58"/>
      <c r="N53" s="58"/>
      <c r="O53" s="58"/>
    </row>
    <row r="54" spans="1:15" s="59" customFormat="1" ht="18.75" customHeight="1" x14ac:dyDescent="0.25">
      <c r="A54" s="59" t="s">
        <v>150</v>
      </c>
      <c r="C54" s="57"/>
      <c r="D54" s="58"/>
      <c r="E54" s="72"/>
      <c r="F54" s="58"/>
      <c r="G54" s="58"/>
      <c r="H54" s="58"/>
      <c r="I54" s="58"/>
      <c r="J54" s="58"/>
      <c r="L54" s="58"/>
      <c r="N54" s="58"/>
      <c r="O54" s="58"/>
    </row>
    <row r="55" spans="1:15" s="59" customFormat="1" ht="18.75" customHeight="1" x14ac:dyDescent="0.25">
      <c r="A55" s="59" t="s">
        <v>105</v>
      </c>
      <c r="B55" s="57">
        <v>21</v>
      </c>
      <c r="C55" s="57"/>
      <c r="D55" s="58">
        <v>238600000</v>
      </c>
      <c r="E55" s="58"/>
      <c r="F55" s="58">
        <v>132500000</v>
      </c>
      <c r="G55" s="58"/>
      <c r="H55" s="58">
        <v>105000000</v>
      </c>
      <c r="I55" s="58"/>
      <c r="J55" s="58">
        <v>82500000</v>
      </c>
      <c r="L55" s="58"/>
      <c r="N55" s="58"/>
      <c r="O55" s="58"/>
    </row>
    <row r="56" spans="1:15" s="59" customFormat="1" ht="18.75" customHeight="1" x14ac:dyDescent="0.25">
      <c r="A56" s="146" t="s">
        <v>133</v>
      </c>
      <c r="B56" s="57">
        <v>21</v>
      </c>
      <c r="C56" s="57"/>
      <c r="D56" s="58">
        <v>22126975</v>
      </c>
      <c r="E56" s="58"/>
      <c r="F56" s="58">
        <v>40677651</v>
      </c>
      <c r="G56" s="58"/>
      <c r="H56" s="58">
        <v>20885472</v>
      </c>
      <c r="I56" s="58"/>
      <c r="J56" s="58">
        <v>39312538</v>
      </c>
      <c r="L56" s="58"/>
      <c r="N56" s="58"/>
      <c r="O56" s="58"/>
    </row>
    <row r="57" spans="1:15" s="59" customFormat="1" ht="18.75" customHeight="1" x14ac:dyDescent="0.25">
      <c r="A57" s="63" t="s">
        <v>87</v>
      </c>
      <c r="B57" s="57"/>
      <c r="C57" s="57"/>
      <c r="D57" s="58">
        <v>51574812</v>
      </c>
      <c r="E57" s="58"/>
      <c r="F57" s="58">
        <v>48940635</v>
      </c>
      <c r="G57" s="58"/>
      <c r="H57" s="58">
        <v>8834645</v>
      </c>
      <c r="I57" s="58"/>
      <c r="J57" s="58">
        <v>13346170</v>
      </c>
      <c r="L57" s="58"/>
      <c r="N57" s="58"/>
      <c r="O57" s="58"/>
    </row>
    <row r="58" spans="1:15" s="59" customFormat="1" ht="18.75" customHeight="1" x14ac:dyDescent="0.25">
      <c r="A58" s="63" t="s">
        <v>151</v>
      </c>
      <c r="B58" s="57"/>
      <c r="C58" s="57"/>
      <c r="D58" s="58">
        <v>0</v>
      </c>
      <c r="E58" s="58"/>
      <c r="F58" s="58">
        <v>1383845</v>
      </c>
      <c r="G58" s="58"/>
      <c r="H58" s="58">
        <v>0</v>
      </c>
      <c r="I58" s="60"/>
      <c r="J58" s="58">
        <v>0</v>
      </c>
      <c r="L58" s="58"/>
      <c r="N58" s="58"/>
      <c r="O58" s="58"/>
    </row>
    <row r="59" spans="1:15" s="59" customFormat="1" ht="18.75" customHeight="1" x14ac:dyDescent="0.25">
      <c r="A59" s="63" t="s">
        <v>8</v>
      </c>
      <c r="B59" s="57"/>
      <c r="C59" s="57"/>
      <c r="D59" s="58">
        <v>3517161</v>
      </c>
      <c r="E59" s="58"/>
      <c r="F59" s="58">
        <v>3815330</v>
      </c>
      <c r="G59" s="58"/>
      <c r="H59" s="58">
        <v>1502954</v>
      </c>
      <c r="I59" s="58"/>
      <c r="J59" s="58">
        <v>1372843</v>
      </c>
      <c r="L59" s="58"/>
      <c r="N59" s="58"/>
      <c r="O59" s="58"/>
    </row>
    <row r="60" spans="1:15" s="59" customFormat="1" ht="18.75" customHeight="1" x14ac:dyDescent="0.25">
      <c r="A60" s="162" t="s">
        <v>68</v>
      </c>
      <c r="B60" s="57"/>
      <c r="C60" s="57"/>
      <c r="D60" s="61">
        <f>SUM(D50:D59)</f>
        <v>4281847411</v>
      </c>
      <c r="E60" s="62"/>
      <c r="F60" s="61">
        <f>SUM(F50:F59)</f>
        <v>4134258248</v>
      </c>
      <c r="G60" s="64"/>
      <c r="H60" s="61">
        <f>SUM(H50:H59)</f>
        <v>3161469067</v>
      </c>
      <c r="I60" s="62"/>
      <c r="J60" s="61">
        <f>SUM(J50:J59)</f>
        <v>3251669855</v>
      </c>
      <c r="L60" s="58"/>
      <c r="N60" s="58"/>
      <c r="O60" s="58"/>
    </row>
    <row r="61" spans="1:15" ht="15" x14ac:dyDescent="0.25">
      <c r="B61" s="57"/>
      <c r="D61" s="47"/>
      <c r="E61" s="47"/>
      <c r="F61" s="47"/>
      <c r="G61" s="47"/>
      <c r="H61" s="47"/>
      <c r="I61" s="47"/>
      <c r="J61" s="47"/>
      <c r="L61" s="58"/>
    </row>
    <row r="62" spans="1:15" s="59" customFormat="1" ht="18.75" customHeight="1" x14ac:dyDescent="0.25">
      <c r="A62" s="88" t="s">
        <v>69</v>
      </c>
      <c r="B62" s="57"/>
      <c r="C62" s="57"/>
      <c r="D62" s="58"/>
      <c r="E62" s="58"/>
      <c r="F62" s="58"/>
      <c r="G62" s="58"/>
      <c r="H62" s="58"/>
      <c r="I62" s="58"/>
      <c r="J62" s="58"/>
      <c r="L62" s="58"/>
    </row>
    <row r="63" spans="1:15" s="59" customFormat="1" ht="18.75" customHeight="1" x14ac:dyDescent="0.25">
      <c r="A63" s="73" t="s">
        <v>152</v>
      </c>
      <c r="B63" s="57">
        <v>21</v>
      </c>
      <c r="C63" s="57"/>
      <c r="D63" s="58">
        <v>942687175</v>
      </c>
      <c r="E63" s="58"/>
      <c r="F63" s="58">
        <v>1166287175</v>
      </c>
      <c r="G63" s="58"/>
      <c r="H63" s="60">
        <v>726250000</v>
      </c>
      <c r="I63" s="58"/>
      <c r="J63" s="60">
        <v>816250000</v>
      </c>
      <c r="L63" s="58"/>
      <c r="N63" s="58"/>
      <c r="O63" s="58"/>
    </row>
    <row r="64" spans="1:15" s="59" customFormat="1" ht="18.75" customHeight="1" x14ac:dyDescent="0.25">
      <c r="A64" s="73" t="s">
        <v>106</v>
      </c>
      <c r="B64" s="57">
        <v>21</v>
      </c>
      <c r="C64" s="57"/>
      <c r="D64" s="58">
        <v>32063046</v>
      </c>
      <c r="E64" s="58"/>
      <c r="F64" s="58">
        <v>54480947</v>
      </c>
      <c r="G64" s="58"/>
      <c r="H64" s="60">
        <v>30216158</v>
      </c>
      <c r="I64" s="58"/>
      <c r="J64" s="60">
        <v>51403291</v>
      </c>
      <c r="L64" s="58"/>
      <c r="N64" s="58"/>
      <c r="O64" s="58"/>
    </row>
    <row r="65" spans="1:12" s="59" customFormat="1" ht="18.75" customHeight="1" x14ac:dyDescent="0.25">
      <c r="A65" s="63" t="s">
        <v>174</v>
      </c>
      <c r="B65" s="57">
        <v>24</v>
      </c>
      <c r="C65" s="57"/>
      <c r="D65" s="58">
        <v>95557353</v>
      </c>
      <c r="E65" s="58"/>
      <c r="F65" s="58">
        <v>55368540</v>
      </c>
      <c r="G65" s="58"/>
      <c r="H65" s="58">
        <v>71871352</v>
      </c>
      <c r="I65" s="58"/>
      <c r="J65" s="58">
        <v>37238323</v>
      </c>
      <c r="L65" s="58"/>
    </row>
    <row r="66" spans="1:12" s="59" customFormat="1" ht="18.75" customHeight="1" x14ac:dyDescent="0.25">
      <c r="A66" s="63" t="s">
        <v>70</v>
      </c>
      <c r="B66" s="57">
        <v>32</v>
      </c>
      <c r="C66" s="57"/>
      <c r="D66" s="58">
        <v>270629851</v>
      </c>
      <c r="E66" s="58"/>
      <c r="F66" s="58">
        <v>246580213</v>
      </c>
      <c r="G66" s="58"/>
      <c r="H66" s="219">
        <v>57698365</v>
      </c>
      <c r="I66" s="72"/>
      <c r="J66" s="60">
        <v>53601256</v>
      </c>
      <c r="L66" s="58"/>
    </row>
    <row r="67" spans="1:12" s="59" customFormat="1" ht="18.75" customHeight="1" x14ac:dyDescent="0.25">
      <c r="A67" s="144" t="s">
        <v>127</v>
      </c>
      <c r="B67" s="57"/>
      <c r="C67" s="57"/>
      <c r="D67" s="58">
        <v>3000000</v>
      </c>
      <c r="E67" s="58"/>
      <c r="F67" s="58">
        <v>3000000</v>
      </c>
      <c r="G67" s="58"/>
      <c r="H67" s="60">
        <v>0</v>
      </c>
      <c r="I67" s="72"/>
      <c r="J67" s="60">
        <v>0</v>
      </c>
      <c r="L67" s="58"/>
    </row>
    <row r="68" spans="1:12" s="59" customFormat="1" ht="18.75" customHeight="1" x14ac:dyDescent="0.25">
      <c r="A68" s="162" t="s">
        <v>71</v>
      </c>
      <c r="B68" s="57"/>
      <c r="C68" s="57"/>
      <c r="D68" s="61">
        <f>SUM(D63:D67)</f>
        <v>1343937425</v>
      </c>
      <c r="E68" s="62"/>
      <c r="F68" s="61">
        <f>SUM(F63:F67)</f>
        <v>1525716875</v>
      </c>
      <c r="G68" s="64"/>
      <c r="H68" s="61">
        <f>SUM(H63:H67)</f>
        <v>886035875</v>
      </c>
      <c r="I68" s="62"/>
      <c r="J68" s="61">
        <f>SUM(J63:J67)</f>
        <v>958492870</v>
      </c>
      <c r="L68" s="58"/>
    </row>
    <row r="69" spans="1:12" s="59" customFormat="1" ht="15" x14ac:dyDescent="0.25">
      <c r="A69" s="162"/>
      <c r="B69" s="57"/>
      <c r="C69" s="57"/>
      <c r="D69" s="75"/>
      <c r="E69" s="62"/>
      <c r="F69" s="75"/>
      <c r="G69" s="64"/>
      <c r="H69" s="75"/>
      <c r="I69" s="62"/>
      <c r="J69" s="75"/>
      <c r="L69" s="58"/>
    </row>
    <row r="70" spans="1:12" s="59" customFormat="1" ht="18.75" customHeight="1" x14ac:dyDescent="0.25">
      <c r="A70" s="93" t="s">
        <v>27</v>
      </c>
      <c r="B70" s="57"/>
      <c r="C70" s="57"/>
      <c r="D70" s="76">
        <f>D60+D68</f>
        <v>5625784836</v>
      </c>
      <c r="E70" s="62"/>
      <c r="F70" s="76">
        <f>F60+F68</f>
        <v>5659975123</v>
      </c>
      <c r="G70" s="64"/>
      <c r="H70" s="76">
        <f>H60+H68</f>
        <v>4047504942</v>
      </c>
      <c r="I70" s="62"/>
      <c r="J70" s="76">
        <f>J60+J68</f>
        <v>4210162725</v>
      </c>
      <c r="L70" s="58"/>
    </row>
    <row r="71" spans="1:12" ht="15" x14ac:dyDescent="0.25">
      <c r="B71" s="57"/>
      <c r="D71" s="47"/>
      <c r="E71" s="47"/>
      <c r="F71" s="47"/>
      <c r="G71" s="47"/>
      <c r="H71" s="47"/>
      <c r="I71" s="47"/>
      <c r="J71" s="47"/>
      <c r="L71" s="58"/>
    </row>
    <row r="72" spans="1:12" ht="18" customHeight="1" x14ac:dyDescent="0.25">
      <c r="A72" s="4" t="s">
        <v>42</v>
      </c>
      <c r="B72" s="57"/>
      <c r="D72" s="47"/>
      <c r="E72" s="47"/>
      <c r="F72" s="47"/>
      <c r="G72" s="47"/>
      <c r="H72" s="47"/>
      <c r="I72" s="47"/>
      <c r="J72" s="47"/>
      <c r="L72" s="58"/>
    </row>
    <row r="73" spans="1:12" s="59" customFormat="1" ht="18.75" customHeight="1" x14ac:dyDescent="0.25">
      <c r="A73" s="59" t="s">
        <v>72</v>
      </c>
      <c r="B73" s="57"/>
      <c r="C73" s="57"/>
      <c r="D73" s="58"/>
      <c r="E73" s="58"/>
      <c r="F73" s="58"/>
      <c r="G73" s="58"/>
      <c r="H73" s="58"/>
      <c r="I73" s="58"/>
      <c r="J73" s="58"/>
      <c r="L73" s="58"/>
    </row>
    <row r="74" spans="1:12" s="59" customFormat="1" ht="18.75" customHeight="1" thickBot="1" x14ac:dyDescent="0.3">
      <c r="A74" s="63" t="s">
        <v>73</v>
      </c>
      <c r="B74" s="57">
        <v>25</v>
      </c>
      <c r="C74" s="57"/>
      <c r="D74" s="77">
        <v>681479688</v>
      </c>
      <c r="E74" s="58"/>
      <c r="F74" s="77">
        <v>681479688</v>
      </c>
      <c r="G74" s="74"/>
      <c r="H74" s="77">
        <v>681479688</v>
      </c>
      <c r="I74" s="58"/>
      <c r="J74" s="77">
        <v>681479688</v>
      </c>
      <c r="L74" s="58"/>
    </row>
    <row r="75" spans="1:12" s="59" customFormat="1" ht="18.75" customHeight="1" thickTop="1" x14ac:dyDescent="0.25">
      <c r="A75" s="63" t="s">
        <v>74</v>
      </c>
      <c r="B75" s="57">
        <v>25</v>
      </c>
      <c r="C75" s="57"/>
      <c r="D75" s="58">
        <v>681479688</v>
      </c>
      <c r="E75" s="58"/>
      <c r="F75" s="58">
        <v>681479688</v>
      </c>
      <c r="G75" s="58"/>
      <c r="H75" s="58">
        <v>681479688</v>
      </c>
      <c r="I75" s="58"/>
      <c r="J75" s="58">
        <v>681479688</v>
      </c>
      <c r="L75" s="58"/>
    </row>
    <row r="76" spans="1:12" s="59" customFormat="1" ht="18.75" customHeight="1" x14ac:dyDescent="0.25">
      <c r="A76" s="164" t="s">
        <v>153</v>
      </c>
      <c r="B76" s="57"/>
      <c r="C76" s="57"/>
      <c r="D76" s="58"/>
      <c r="E76" s="58"/>
      <c r="F76" s="58"/>
      <c r="G76" s="58"/>
      <c r="H76" s="58"/>
      <c r="I76" s="58"/>
      <c r="J76" s="58"/>
      <c r="L76" s="58"/>
    </row>
    <row r="77" spans="1:12" s="59" customFormat="1" ht="18" customHeight="1" x14ac:dyDescent="0.25">
      <c r="A77" s="78" t="s">
        <v>168</v>
      </c>
      <c r="B77" s="57">
        <v>25</v>
      </c>
      <c r="C77" s="57"/>
      <c r="D77" s="58">
        <v>342170431</v>
      </c>
      <c r="E77" s="58"/>
      <c r="F77" s="58">
        <v>342170431</v>
      </c>
      <c r="G77" s="58"/>
      <c r="H77" s="58">
        <v>342170431</v>
      </c>
      <c r="I77" s="58"/>
      <c r="J77" s="58">
        <v>342170431</v>
      </c>
      <c r="L77" s="58"/>
    </row>
    <row r="78" spans="1:12" s="59" customFormat="1" ht="18.75" customHeight="1" x14ac:dyDescent="0.25">
      <c r="A78" s="63" t="s">
        <v>90</v>
      </c>
      <c r="B78" s="57"/>
      <c r="C78" s="57"/>
      <c r="D78" s="58"/>
      <c r="E78" s="58"/>
      <c r="F78" s="58"/>
      <c r="G78" s="58"/>
      <c r="H78" s="58"/>
      <c r="I78" s="58"/>
      <c r="J78" s="58"/>
      <c r="L78" s="58"/>
    </row>
    <row r="79" spans="1:12" s="59" customFormat="1" ht="18.75" customHeight="1" x14ac:dyDescent="0.25">
      <c r="A79" s="78" t="s">
        <v>75</v>
      </c>
      <c r="B79" s="57"/>
      <c r="C79" s="57"/>
      <c r="D79" s="58"/>
      <c r="E79" s="58"/>
      <c r="F79" s="58"/>
      <c r="G79" s="58"/>
      <c r="H79" s="58"/>
      <c r="I79" s="58"/>
      <c r="J79" s="58"/>
      <c r="K79" s="79"/>
      <c r="L79" s="58"/>
    </row>
    <row r="80" spans="1:12" s="59" customFormat="1" ht="18.75" customHeight="1" x14ac:dyDescent="0.25">
      <c r="A80" s="164" t="s">
        <v>169</v>
      </c>
      <c r="B80" s="57">
        <v>26</v>
      </c>
      <c r="C80" s="57"/>
      <c r="D80" s="58">
        <f>'SCE (conso)-11'!G26</f>
        <v>108695924</v>
      </c>
      <c r="E80" s="58"/>
      <c r="F80" s="58">
        <f>'SCE (conso)-10'!I35</f>
        <v>108695924</v>
      </c>
      <c r="G80" s="58"/>
      <c r="H80" s="58">
        <f>'SCE-13'!G26</f>
        <v>70972000</v>
      </c>
      <c r="I80" s="58"/>
      <c r="J80" s="58">
        <f>'SCE-12'!I29</f>
        <v>70972000</v>
      </c>
      <c r="L80" s="58"/>
    </row>
    <row r="81" spans="1:12" s="59" customFormat="1" ht="18.75" customHeight="1" x14ac:dyDescent="0.25">
      <c r="A81" s="78" t="s">
        <v>107</v>
      </c>
      <c r="B81" s="57"/>
      <c r="C81" s="57"/>
      <c r="D81" s="74">
        <f>'SCE (conso)-11'!I26</f>
        <v>-482680504</v>
      </c>
      <c r="E81" s="74"/>
      <c r="F81" s="74">
        <f>'SCE (conso)-10'!K35</f>
        <v>-164845405</v>
      </c>
      <c r="G81" s="74"/>
      <c r="H81" s="74">
        <f>'SCE-13'!I26</f>
        <v>208633196</v>
      </c>
      <c r="I81" s="74"/>
      <c r="J81" s="74">
        <f>'SCE-12'!K29</f>
        <v>357930077</v>
      </c>
      <c r="L81" s="58"/>
    </row>
    <row r="82" spans="1:12" s="59" customFormat="1" ht="18.75" customHeight="1" x14ac:dyDescent="0.25">
      <c r="A82" s="78" t="s">
        <v>49</v>
      </c>
      <c r="B82" s="57">
        <v>26</v>
      </c>
      <c r="C82" s="57"/>
      <c r="D82" s="80">
        <f>'SCE (conso)-11'!S26</f>
        <v>1239966302</v>
      </c>
      <c r="E82" s="74"/>
      <c r="F82" s="80">
        <f>'SCE (conso)-10'!U35</f>
        <v>1251504648</v>
      </c>
      <c r="G82" s="74"/>
      <c r="H82" s="80">
        <f>'SCE-13'!K26</f>
        <v>516734365</v>
      </c>
      <c r="I82" s="74"/>
      <c r="J82" s="80">
        <f>'SCE-12'!M29</f>
        <v>511788967</v>
      </c>
      <c r="L82" s="58"/>
    </row>
    <row r="83" spans="1:12" s="59" customFormat="1" ht="18.75" customHeight="1" x14ac:dyDescent="0.25">
      <c r="A83" s="93" t="s">
        <v>108</v>
      </c>
      <c r="B83" s="57"/>
      <c r="C83" s="57"/>
      <c r="D83" s="62"/>
      <c r="E83" s="62"/>
      <c r="F83" s="62"/>
      <c r="G83" s="62"/>
      <c r="H83" s="62"/>
      <c r="I83" s="62"/>
      <c r="J83" s="62"/>
      <c r="L83" s="58"/>
    </row>
    <row r="84" spans="1:12" s="59" customFormat="1" ht="18.75" customHeight="1" x14ac:dyDescent="0.25">
      <c r="A84" s="93" t="s">
        <v>154</v>
      </c>
      <c r="B84" s="57"/>
      <c r="C84" s="57"/>
      <c r="D84" s="62">
        <f>SUM(D75:D83)</f>
        <v>1889631841</v>
      </c>
      <c r="E84" s="62"/>
      <c r="F84" s="62">
        <f>SUM(F75:F83)</f>
        <v>2219005286</v>
      </c>
      <c r="G84" s="62"/>
      <c r="H84" s="62">
        <f>SUM(H75:H83)</f>
        <v>1819989680</v>
      </c>
      <c r="I84" s="62"/>
      <c r="J84" s="62">
        <f>SUM(J75:J83)</f>
        <v>1964341163</v>
      </c>
      <c r="L84" s="58"/>
    </row>
    <row r="85" spans="1:12" s="59" customFormat="1" ht="18.75" customHeight="1" x14ac:dyDescent="0.25">
      <c r="A85" s="63" t="s">
        <v>91</v>
      </c>
      <c r="B85" s="57">
        <v>12</v>
      </c>
      <c r="C85" s="57"/>
      <c r="D85" s="74">
        <f>'SCE (conso)-11'!W26</f>
        <v>96160340</v>
      </c>
      <c r="E85" s="58"/>
      <c r="F85" s="74">
        <f>'SCE (conso)-10'!Y35</f>
        <v>218866947</v>
      </c>
      <c r="G85" s="74"/>
      <c r="H85" s="235">
        <v>0</v>
      </c>
      <c r="I85" s="173"/>
      <c r="J85" s="172">
        <v>0</v>
      </c>
      <c r="L85" s="58"/>
    </row>
    <row r="86" spans="1:12" s="59" customFormat="1" ht="18.75" customHeight="1" x14ac:dyDescent="0.25">
      <c r="A86" s="93" t="s">
        <v>33</v>
      </c>
      <c r="B86" s="57"/>
      <c r="C86" s="57"/>
      <c r="D86" s="61">
        <f>SUM(D84:D85)</f>
        <v>1985792181</v>
      </c>
      <c r="E86" s="62"/>
      <c r="F86" s="61">
        <f>SUM(F84:F85)</f>
        <v>2437872233</v>
      </c>
      <c r="G86" s="64"/>
      <c r="H86" s="61">
        <f>SUM(H84:H85)</f>
        <v>1819989680</v>
      </c>
      <c r="I86" s="62"/>
      <c r="J86" s="61">
        <f>SUM(J84:J85)</f>
        <v>1964341163</v>
      </c>
      <c r="L86" s="58"/>
    </row>
    <row r="87" spans="1:12" s="59" customFormat="1" ht="15" x14ac:dyDescent="0.25">
      <c r="A87" s="93"/>
      <c r="B87" s="57"/>
      <c r="C87" s="57"/>
      <c r="D87" s="64"/>
      <c r="E87" s="62"/>
      <c r="F87" s="64"/>
      <c r="G87" s="64"/>
      <c r="H87" s="64"/>
      <c r="I87" s="62"/>
      <c r="J87" s="64"/>
      <c r="L87" s="58"/>
    </row>
    <row r="88" spans="1:12" s="59" customFormat="1" ht="18.75" customHeight="1" thickBot="1" x14ac:dyDescent="0.3">
      <c r="A88" s="93" t="s">
        <v>177</v>
      </c>
      <c r="B88" s="57"/>
      <c r="C88" s="57"/>
      <c r="D88" s="65">
        <f>D86+D70</f>
        <v>7611577017</v>
      </c>
      <c r="E88" s="62"/>
      <c r="F88" s="65">
        <f>F86+F70</f>
        <v>8097847356</v>
      </c>
      <c r="G88" s="64"/>
      <c r="H88" s="65">
        <f>H86+H70</f>
        <v>5867494622</v>
      </c>
      <c r="I88" s="62"/>
      <c r="J88" s="65">
        <f>J86+J70</f>
        <v>6174503888</v>
      </c>
      <c r="L88" s="58">
        <f>D88-D36</f>
        <v>0</v>
      </c>
    </row>
    <row r="89" spans="1:12" ht="38.25" customHeight="1" thickTop="1" x14ac:dyDescent="0.25">
      <c r="D89" s="170"/>
      <c r="F89" s="170"/>
      <c r="H89" s="170"/>
      <c r="J89" s="170"/>
    </row>
    <row r="90" spans="1:12" ht="18.75" customHeight="1" x14ac:dyDescent="0.25">
      <c r="H90" s="27"/>
      <c r="I90" s="27"/>
      <c r="J90" s="27"/>
    </row>
    <row r="92" spans="1:12" ht="18.75" customHeight="1" x14ac:dyDescent="0.25">
      <c r="D92" s="170"/>
      <c r="F92" s="170"/>
      <c r="H92" s="170"/>
      <c r="J92" s="170"/>
    </row>
  </sheetData>
  <mergeCells count="10">
    <mergeCell ref="H43:J43"/>
    <mergeCell ref="D47:J47"/>
    <mergeCell ref="D5:G5"/>
    <mergeCell ref="D6:G6"/>
    <mergeCell ref="D43:G43"/>
    <mergeCell ref="D44:G44"/>
    <mergeCell ref="D9:J9"/>
    <mergeCell ref="H6:J6"/>
    <mergeCell ref="H5:J5"/>
    <mergeCell ref="H44:J44"/>
  </mergeCells>
  <phoneticPr fontId="2" type="noConversion"/>
  <pageMargins left="0.7" right="0.7" top="0.48" bottom="0.5" header="0.5" footer="0.5"/>
  <pageSetup paperSize="9" scale="78" firstPageNumber="7" fitToHeight="0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view="pageBreakPreview" topLeftCell="A34" zoomScaleNormal="100" zoomScaleSheetLayoutView="100" workbookViewId="0">
      <selection activeCell="N54" sqref="N54"/>
    </sheetView>
  </sheetViews>
  <sheetFormatPr defaultColWidth="9.140625" defaultRowHeight="18.75" customHeight="1" x14ac:dyDescent="0.25"/>
  <cols>
    <col min="1" max="1" width="53.85546875" style="43" customWidth="1"/>
    <col min="2" max="2" width="5" style="41" customWidth="1"/>
    <col min="3" max="3" width="1" style="41" customWidth="1"/>
    <col min="4" max="4" width="15.42578125" style="27" customWidth="1"/>
    <col min="5" max="5" width="1" style="25" customWidth="1"/>
    <col min="6" max="6" width="15.42578125" style="27" customWidth="1"/>
    <col min="7" max="7" width="1" style="25" customWidth="1"/>
    <col min="8" max="8" width="15.42578125" style="48" customWidth="1"/>
    <col min="9" max="9" width="1" style="25" customWidth="1"/>
    <col min="10" max="10" width="15.42578125" style="48" customWidth="1"/>
    <col min="11" max="11" width="15.85546875" style="28" customWidth="1"/>
    <col min="12" max="12" width="10.140625" style="44" bestFit="1" customWidth="1"/>
    <col min="13" max="13" width="1.140625" style="44" customWidth="1"/>
    <col min="14" max="14" width="10" style="44" customWidth="1"/>
    <col min="15" max="15" width="5.5703125" style="44" customWidth="1"/>
    <col min="16" max="16384" width="9.140625" style="44"/>
  </cols>
  <sheetData>
    <row r="1" spans="1:22" s="109" customFormat="1" ht="18.75" customHeight="1" x14ac:dyDescent="0.25">
      <c r="A1" s="9" t="s">
        <v>234</v>
      </c>
      <c r="B1" s="102"/>
      <c r="C1" s="102"/>
      <c r="D1" s="104"/>
      <c r="E1" s="105"/>
      <c r="F1" s="104"/>
      <c r="G1" s="105"/>
      <c r="H1" s="107"/>
      <c r="I1" s="105"/>
      <c r="J1" s="107"/>
      <c r="K1" s="103"/>
      <c r="L1" s="106"/>
      <c r="M1" s="103"/>
      <c r="N1" s="106"/>
      <c r="O1" s="103"/>
      <c r="P1" s="106"/>
      <c r="Q1" s="103"/>
      <c r="R1" s="106"/>
      <c r="S1" s="103"/>
      <c r="T1" s="103"/>
      <c r="U1" s="105"/>
      <c r="V1" s="108"/>
    </row>
    <row r="2" spans="1:22" s="109" customFormat="1" ht="18.75" customHeight="1" x14ac:dyDescent="0.25">
      <c r="A2" s="231" t="s">
        <v>235</v>
      </c>
      <c r="B2" s="102"/>
      <c r="C2" s="102"/>
      <c r="D2" s="104"/>
      <c r="E2" s="105"/>
      <c r="F2" s="104"/>
      <c r="G2" s="105"/>
      <c r="H2" s="107"/>
      <c r="I2" s="105"/>
      <c r="J2" s="107"/>
      <c r="K2" s="103"/>
      <c r="L2" s="106"/>
      <c r="M2" s="103"/>
      <c r="N2" s="106"/>
      <c r="O2" s="103"/>
      <c r="P2" s="106"/>
      <c r="Q2" s="103"/>
      <c r="R2" s="106"/>
      <c r="S2" s="103"/>
      <c r="T2" s="103"/>
      <c r="U2" s="105"/>
      <c r="V2" s="108"/>
    </row>
    <row r="3" spans="1:22" s="51" customFormat="1" ht="18.75" customHeight="1" x14ac:dyDescent="0.25">
      <c r="A3" s="5" t="s">
        <v>95</v>
      </c>
      <c r="B3" s="20"/>
      <c r="C3" s="20"/>
      <c r="D3" s="118"/>
      <c r="E3" s="100"/>
      <c r="F3" s="118"/>
      <c r="G3" s="100"/>
      <c r="H3" s="101"/>
      <c r="I3" s="100"/>
      <c r="J3" s="101"/>
      <c r="K3" s="122"/>
    </row>
    <row r="4" spans="1:22" ht="14.25" customHeight="1" x14ac:dyDescent="0.25">
      <c r="K4" s="29"/>
    </row>
    <row r="5" spans="1:22" ht="18" customHeight="1" x14ac:dyDescent="0.25">
      <c r="A5" s="43" t="s">
        <v>3</v>
      </c>
      <c r="D5" s="243" t="s">
        <v>2</v>
      </c>
      <c r="E5" s="243"/>
      <c r="F5" s="243"/>
      <c r="G5" s="160"/>
      <c r="H5" s="241" t="s">
        <v>20</v>
      </c>
      <c r="I5" s="241"/>
      <c r="J5" s="241"/>
      <c r="K5" s="29"/>
    </row>
    <row r="6" spans="1:22" ht="18" customHeight="1" x14ac:dyDescent="0.25">
      <c r="D6" s="243" t="s">
        <v>21</v>
      </c>
      <c r="E6" s="243"/>
      <c r="F6" s="243"/>
      <c r="G6" s="24"/>
      <c r="H6" s="243" t="s">
        <v>21</v>
      </c>
      <c r="I6" s="243"/>
      <c r="J6" s="243"/>
      <c r="K6" s="29"/>
    </row>
    <row r="7" spans="1:22" ht="18" customHeight="1" x14ac:dyDescent="0.25">
      <c r="D7" s="244" t="s">
        <v>112</v>
      </c>
      <c r="E7" s="245"/>
      <c r="F7" s="245"/>
      <c r="G7" s="24"/>
      <c r="H7" s="244" t="s">
        <v>112</v>
      </c>
      <c r="I7" s="245"/>
      <c r="J7" s="245"/>
      <c r="K7" s="29"/>
    </row>
    <row r="8" spans="1:22" ht="18" customHeight="1" x14ac:dyDescent="0.25">
      <c r="B8" s="3" t="s">
        <v>30</v>
      </c>
      <c r="C8" s="3"/>
      <c r="D8" s="143" t="s">
        <v>221</v>
      </c>
      <c r="E8" s="141"/>
      <c r="F8" s="143" t="s">
        <v>189</v>
      </c>
      <c r="G8" s="141"/>
      <c r="H8" s="143" t="s">
        <v>221</v>
      </c>
      <c r="I8" s="141"/>
      <c r="J8" s="143" t="s">
        <v>189</v>
      </c>
      <c r="K8" s="29"/>
    </row>
    <row r="9" spans="1:22" ht="18" customHeight="1" x14ac:dyDescent="0.25">
      <c r="A9" s="1"/>
      <c r="D9" s="242" t="s">
        <v>94</v>
      </c>
      <c r="E9" s="242"/>
      <c r="F9" s="242"/>
      <c r="G9" s="242"/>
      <c r="H9" s="242"/>
      <c r="I9" s="242"/>
      <c r="J9" s="242"/>
      <c r="K9" s="29"/>
    </row>
    <row r="10" spans="1:22" s="59" customFormat="1" ht="18" customHeight="1" x14ac:dyDescent="0.25">
      <c r="A10" s="88" t="s">
        <v>79</v>
      </c>
      <c r="B10" s="57"/>
      <c r="C10" s="57"/>
      <c r="D10" s="81"/>
      <c r="E10" s="82"/>
      <c r="F10" s="81"/>
      <c r="G10" s="82"/>
      <c r="I10" s="82"/>
    </row>
    <row r="11" spans="1:22" s="59" customFormat="1" ht="18" customHeight="1" x14ac:dyDescent="0.25">
      <c r="A11" s="146" t="s">
        <v>229</v>
      </c>
      <c r="B11" s="57">
        <v>33</v>
      </c>
      <c r="C11" s="57"/>
      <c r="D11" s="81">
        <v>6827452425</v>
      </c>
      <c r="E11" s="83"/>
      <c r="F11" s="81">
        <v>7513341602</v>
      </c>
      <c r="G11" s="83"/>
      <c r="H11" s="81">
        <v>5294223395</v>
      </c>
      <c r="I11" s="83"/>
      <c r="J11" s="81">
        <v>5699585876</v>
      </c>
      <c r="K11" s="158"/>
      <c r="L11" s="205"/>
    </row>
    <row r="12" spans="1:22" s="59" customFormat="1" ht="18" customHeight="1" x14ac:dyDescent="0.25">
      <c r="A12" s="73" t="s">
        <v>76</v>
      </c>
      <c r="B12" s="57">
        <v>28</v>
      </c>
      <c r="C12" s="57"/>
      <c r="D12" s="81">
        <v>43671108</v>
      </c>
      <c r="E12" s="83"/>
      <c r="F12" s="81">
        <v>62908284</v>
      </c>
      <c r="G12" s="83"/>
      <c r="H12" s="81">
        <v>12577451</v>
      </c>
      <c r="I12" s="83"/>
      <c r="J12" s="81">
        <v>123952446</v>
      </c>
      <c r="K12" s="158"/>
      <c r="L12" s="205"/>
    </row>
    <row r="13" spans="1:22" s="59" customFormat="1" ht="18" customHeight="1" x14ac:dyDescent="0.25">
      <c r="A13" s="162" t="s">
        <v>77</v>
      </c>
      <c r="B13" s="57"/>
      <c r="C13" s="57"/>
      <c r="D13" s="251">
        <f>SUM(D11:D12)</f>
        <v>6871123533</v>
      </c>
      <c r="E13" s="252"/>
      <c r="F13" s="251">
        <f>SUM(F11:F12)</f>
        <v>7576249886</v>
      </c>
      <c r="G13" s="83"/>
      <c r="H13" s="251">
        <f>SUM(H11:H12)</f>
        <v>5306800846</v>
      </c>
      <c r="I13" s="83"/>
      <c r="J13" s="251">
        <f>SUM(J11:J12)</f>
        <v>5823538322</v>
      </c>
      <c r="K13" s="158"/>
      <c r="L13" s="205"/>
      <c r="M13" s="81"/>
    </row>
    <row r="14" spans="1:22" ht="8.25" customHeight="1" x14ac:dyDescent="0.25">
      <c r="D14" s="85"/>
      <c r="E14" s="26"/>
      <c r="F14" s="85"/>
      <c r="G14" s="83"/>
      <c r="H14" s="85"/>
      <c r="I14" s="83"/>
      <c r="J14" s="85"/>
      <c r="K14" s="158"/>
      <c r="L14" s="205"/>
    </row>
    <row r="15" spans="1:22" s="59" customFormat="1" ht="18" customHeight="1" x14ac:dyDescent="0.25">
      <c r="A15" s="86" t="s">
        <v>80</v>
      </c>
      <c r="B15" s="57"/>
      <c r="C15" s="57"/>
      <c r="E15" s="82"/>
      <c r="G15" s="82"/>
      <c r="I15" s="83"/>
      <c r="K15" s="158"/>
      <c r="L15" s="205"/>
    </row>
    <row r="16" spans="1:22" s="59" customFormat="1" ht="18" customHeight="1" x14ac:dyDescent="0.25">
      <c r="A16" s="146" t="s">
        <v>231</v>
      </c>
      <c r="B16" s="57">
        <v>9</v>
      </c>
      <c r="C16" s="57"/>
      <c r="D16" s="81">
        <v>6320997602</v>
      </c>
      <c r="E16" s="83"/>
      <c r="F16" s="81">
        <v>6645123582</v>
      </c>
      <c r="G16" s="83"/>
      <c r="H16" s="81">
        <v>4921464301</v>
      </c>
      <c r="I16" s="83"/>
      <c r="J16" s="81">
        <v>5168128880</v>
      </c>
      <c r="K16" s="158"/>
      <c r="L16" s="205"/>
    </row>
    <row r="17" spans="1:12" s="59" customFormat="1" ht="18" customHeight="1" x14ac:dyDescent="0.25">
      <c r="A17" s="63" t="s">
        <v>135</v>
      </c>
      <c r="B17" s="57"/>
      <c r="C17" s="57"/>
      <c r="D17" s="81">
        <v>309143717</v>
      </c>
      <c r="E17" s="83"/>
      <c r="F17" s="81">
        <v>310329370</v>
      </c>
      <c r="G17" s="83"/>
      <c r="H17" s="81">
        <v>243395553</v>
      </c>
      <c r="I17" s="83"/>
      <c r="J17" s="81">
        <v>252574469</v>
      </c>
      <c r="K17" s="158"/>
      <c r="L17" s="205"/>
    </row>
    <row r="18" spans="1:12" s="59" customFormat="1" ht="18" customHeight="1" x14ac:dyDescent="0.25">
      <c r="A18" s="63" t="s">
        <v>100</v>
      </c>
      <c r="B18" s="57"/>
      <c r="C18" s="57"/>
      <c r="D18" s="81">
        <v>478541420</v>
      </c>
      <c r="E18" s="83"/>
      <c r="F18" s="81">
        <v>358190547</v>
      </c>
      <c r="G18" s="83"/>
      <c r="H18" s="81">
        <v>158995705</v>
      </c>
      <c r="I18" s="83"/>
      <c r="J18" s="81">
        <v>217728554</v>
      </c>
      <c r="K18" s="158"/>
      <c r="L18" s="205"/>
    </row>
    <row r="19" spans="1:12" s="59" customFormat="1" ht="18" customHeight="1" x14ac:dyDescent="0.25">
      <c r="A19" s="63" t="s">
        <v>43</v>
      </c>
      <c r="B19" s="57">
        <v>31</v>
      </c>
      <c r="C19" s="57"/>
      <c r="D19" s="81">
        <v>204756214</v>
      </c>
      <c r="E19" s="83"/>
      <c r="F19" s="81">
        <v>190614698</v>
      </c>
      <c r="G19" s="83"/>
      <c r="H19" s="81">
        <v>159609092</v>
      </c>
      <c r="I19" s="83"/>
      <c r="J19" s="81">
        <v>158437594</v>
      </c>
      <c r="K19" s="158"/>
      <c r="L19" s="205"/>
    </row>
    <row r="20" spans="1:12" s="59" customFormat="1" ht="18" customHeight="1" x14ac:dyDescent="0.25">
      <c r="A20" s="162" t="s">
        <v>78</v>
      </c>
      <c r="B20" s="57"/>
      <c r="C20" s="57"/>
      <c r="D20" s="251">
        <f>SUM(D16:D19)</f>
        <v>7313438953</v>
      </c>
      <c r="E20" s="84"/>
      <c r="F20" s="251">
        <f>SUM(F16:F19)</f>
        <v>7504258197</v>
      </c>
      <c r="G20" s="252"/>
      <c r="H20" s="251">
        <f>SUM(H16:H19)</f>
        <v>5483464651</v>
      </c>
      <c r="I20" s="252"/>
      <c r="J20" s="251">
        <f>SUM(J16:J19)</f>
        <v>5796869497</v>
      </c>
      <c r="K20" s="158"/>
      <c r="L20" s="205"/>
    </row>
    <row r="21" spans="1:12" s="2" customFormat="1" ht="8.25" customHeight="1" x14ac:dyDescent="0.25">
      <c r="A21" s="1"/>
      <c r="B21" s="6"/>
      <c r="C21" s="6"/>
      <c r="D21" s="14"/>
      <c r="E21" s="14"/>
      <c r="F21" s="14"/>
      <c r="G21" s="14"/>
      <c r="H21" s="14"/>
      <c r="I21" s="14"/>
      <c r="J21" s="14"/>
      <c r="K21" s="158"/>
      <c r="L21" s="205"/>
    </row>
    <row r="22" spans="1:12" s="59" customFormat="1" ht="18" customHeight="1" x14ac:dyDescent="0.25">
      <c r="A22" s="63" t="s">
        <v>239</v>
      </c>
      <c r="B22" s="57">
        <v>10</v>
      </c>
      <c r="C22" s="57"/>
      <c r="D22" s="81">
        <v>-1222990</v>
      </c>
      <c r="E22" s="82"/>
      <c r="F22" s="81">
        <v>-712667</v>
      </c>
      <c r="G22" s="82"/>
      <c r="H22" s="90">
        <v>0</v>
      </c>
      <c r="I22" s="91"/>
      <c r="J22" s="90">
        <v>0</v>
      </c>
      <c r="K22" s="158"/>
      <c r="L22" s="205"/>
    </row>
    <row r="23" spans="1:12" s="59" customFormat="1" ht="18" customHeight="1" x14ac:dyDescent="0.25">
      <c r="A23" s="240" t="s">
        <v>5</v>
      </c>
      <c r="B23" s="92"/>
      <c r="C23" s="92"/>
      <c r="D23" s="42">
        <f>SUM(D22)</f>
        <v>-1222990</v>
      </c>
      <c r="E23" s="89"/>
      <c r="F23" s="42">
        <f>SUM(F22)</f>
        <v>-712667</v>
      </c>
      <c r="G23" s="89"/>
      <c r="H23" s="90">
        <f>SUM(H22)</f>
        <v>0</v>
      </c>
      <c r="I23" s="91"/>
      <c r="J23" s="90">
        <f>SUM(J22)</f>
        <v>0</v>
      </c>
      <c r="K23" s="158"/>
      <c r="L23" s="205"/>
    </row>
    <row r="24" spans="1:12" s="59" customFormat="1" ht="8.25" customHeight="1" x14ac:dyDescent="0.25">
      <c r="A24" s="93"/>
      <c r="B24" s="57"/>
      <c r="C24" s="57"/>
      <c r="D24" s="82"/>
      <c r="E24" s="82"/>
      <c r="F24" s="82"/>
      <c r="G24" s="82"/>
      <c r="H24" s="94"/>
      <c r="I24" s="82"/>
      <c r="J24" s="94"/>
      <c r="K24" s="158"/>
      <c r="L24" s="205"/>
    </row>
    <row r="25" spans="1:12" s="59" customFormat="1" ht="18" customHeight="1" x14ac:dyDescent="0.25">
      <c r="A25" s="93" t="s">
        <v>240</v>
      </c>
      <c r="B25" s="57"/>
      <c r="C25" s="57"/>
      <c r="D25" s="14">
        <f>D13-D20+D23</f>
        <v>-443538410</v>
      </c>
      <c r="E25" s="95"/>
      <c r="F25" s="95">
        <f>F13-F20+F23</f>
        <v>71279022</v>
      </c>
      <c r="G25" s="95"/>
      <c r="H25" s="14">
        <f>H13-H20+H23</f>
        <v>-176663805</v>
      </c>
      <c r="I25" s="95"/>
      <c r="J25" s="95">
        <f>J13-J20+J23</f>
        <v>26668825</v>
      </c>
      <c r="K25" s="158"/>
      <c r="L25" s="205"/>
    </row>
    <row r="26" spans="1:12" s="59" customFormat="1" ht="18.600000000000001" customHeight="1" x14ac:dyDescent="0.25">
      <c r="A26" s="146" t="s">
        <v>218</v>
      </c>
      <c r="B26" s="57">
        <v>32</v>
      </c>
      <c r="C26" s="57"/>
      <c r="D26" s="90">
        <v>30137166</v>
      </c>
      <c r="E26" s="82"/>
      <c r="F26" s="90">
        <v>8968710</v>
      </c>
      <c r="G26" s="82"/>
      <c r="H26" s="81">
        <v>-4547695</v>
      </c>
      <c r="I26" s="82"/>
      <c r="J26" s="81">
        <v>-11975441</v>
      </c>
      <c r="K26" s="158"/>
      <c r="L26" s="205"/>
    </row>
    <row r="27" spans="1:12" s="59" customFormat="1" ht="18.600000000000001" customHeight="1" thickBot="1" x14ac:dyDescent="0.3">
      <c r="A27" s="93" t="s">
        <v>230</v>
      </c>
      <c r="B27" s="57"/>
      <c r="C27" s="57"/>
      <c r="D27" s="15">
        <f>D25-D26</f>
        <v>-473675576</v>
      </c>
      <c r="E27" s="84"/>
      <c r="F27" s="15">
        <f>F25-F26</f>
        <v>62310312</v>
      </c>
      <c r="G27" s="84"/>
      <c r="H27" s="15">
        <f>H25-H26</f>
        <v>-172116110</v>
      </c>
      <c r="I27" s="84"/>
      <c r="J27" s="15">
        <f>J25-J26</f>
        <v>38644266</v>
      </c>
      <c r="K27" s="158"/>
      <c r="L27" s="205"/>
    </row>
    <row r="28" spans="1:12" s="59" customFormat="1" ht="15.75" thickTop="1" x14ac:dyDescent="0.25">
      <c r="A28" s="1"/>
      <c r="B28" s="6"/>
      <c r="C28" s="6"/>
      <c r="D28" s="2"/>
      <c r="E28" s="14"/>
      <c r="F28" s="2"/>
      <c r="G28" s="14"/>
      <c r="H28" s="14"/>
      <c r="I28" s="14"/>
      <c r="J28" s="14"/>
      <c r="K28" s="158"/>
      <c r="L28" s="205"/>
    </row>
    <row r="29" spans="1:12" s="59" customFormat="1" ht="18" customHeight="1" x14ac:dyDescent="0.25">
      <c r="A29" s="93" t="s">
        <v>81</v>
      </c>
      <c r="B29" s="57"/>
      <c r="C29" s="57"/>
      <c r="D29" s="95"/>
      <c r="E29" s="84"/>
      <c r="F29" s="95"/>
      <c r="G29" s="84"/>
      <c r="H29" s="95"/>
      <c r="I29" s="84"/>
      <c r="J29" s="95"/>
      <c r="K29" s="158"/>
      <c r="L29" s="205"/>
    </row>
    <row r="30" spans="1:12" s="59" customFormat="1" ht="18" customHeight="1" x14ac:dyDescent="0.25">
      <c r="A30" s="163" t="s">
        <v>136</v>
      </c>
      <c r="B30" s="57"/>
      <c r="C30" s="57"/>
      <c r="D30" s="171"/>
      <c r="E30" s="83"/>
      <c r="F30" s="171"/>
      <c r="G30" s="83"/>
      <c r="H30" s="83"/>
      <c r="I30" s="83"/>
      <c r="J30" s="83"/>
      <c r="K30" s="158"/>
      <c r="L30" s="205"/>
    </row>
    <row r="31" spans="1:12" s="59" customFormat="1" ht="18" customHeight="1" x14ac:dyDescent="0.25">
      <c r="A31" s="59" t="s">
        <v>137</v>
      </c>
      <c r="B31" s="57"/>
      <c r="C31" s="57"/>
      <c r="D31" s="81">
        <v>-6074669</v>
      </c>
      <c r="E31" s="83"/>
      <c r="F31" s="81">
        <v>-4779318</v>
      </c>
      <c r="G31" s="83"/>
      <c r="H31" s="60">
        <v>0</v>
      </c>
      <c r="I31" s="174"/>
      <c r="J31" s="60">
        <v>0</v>
      </c>
      <c r="K31" s="158"/>
      <c r="L31" s="205"/>
    </row>
    <row r="32" spans="1:12" s="59" customFormat="1" ht="18" customHeight="1" x14ac:dyDescent="0.25">
      <c r="A32" s="59" t="s">
        <v>259</v>
      </c>
      <c r="B32" s="57">
        <v>10</v>
      </c>
      <c r="C32" s="57"/>
      <c r="D32" s="191">
        <v>-94434</v>
      </c>
      <c r="E32" s="83"/>
      <c r="F32" s="191">
        <v>-74334</v>
      </c>
      <c r="G32" s="83"/>
      <c r="H32" s="192">
        <v>0</v>
      </c>
      <c r="I32" s="174"/>
      <c r="J32" s="192">
        <v>0</v>
      </c>
      <c r="K32" s="158"/>
      <c r="L32" s="205"/>
    </row>
    <row r="33" spans="1:12" s="59" customFormat="1" ht="18" customHeight="1" x14ac:dyDescent="0.25">
      <c r="A33" s="93" t="s">
        <v>138</v>
      </c>
      <c r="B33" s="57"/>
      <c r="C33" s="57"/>
      <c r="D33" s="82"/>
      <c r="E33" s="83"/>
      <c r="F33" s="82"/>
      <c r="G33" s="83"/>
      <c r="H33" s="82"/>
      <c r="I33" s="83"/>
      <c r="J33" s="82"/>
      <c r="K33" s="158"/>
      <c r="L33" s="205"/>
    </row>
    <row r="34" spans="1:12" s="59" customFormat="1" ht="18" customHeight="1" x14ac:dyDescent="0.25">
      <c r="A34" s="93" t="s">
        <v>121</v>
      </c>
      <c r="B34" s="57"/>
      <c r="C34" s="57"/>
      <c r="D34" s="190">
        <f>SUM(D31:D32)</f>
        <v>-6169103</v>
      </c>
      <c r="E34" s="83"/>
      <c r="F34" s="190">
        <f>SUM(F31:F32)</f>
        <v>-4853652</v>
      </c>
      <c r="G34" s="83"/>
      <c r="H34" s="192">
        <f>SUM(H31:H32)</f>
        <v>0</v>
      </c>
      <c r="I34" s="83"/>
      <c r="J34" s="192">
        <f>SUM(J31:J32)</f>
        <v>0</v>
      </c>
      <c r="K34" s="158"/>
      <c r="L34" s="205"/>
    </row>
    <row r="35" spans="1:12" s="59" customFormat="1" ht="7.5" customHeight="1" x14ac:dyDescent="0.25">
      <c r="A35" s="93"/>
      <c r="B35" s="57"/>
      <c r="C35" s="57"/>
      <c r="D35" s="95"/>
      <c r="E35" s="84"/>
      <c r="F35" s="95"/>
      <c r="G35" s="84"/>
      <c r="H35" s="95"/>
      <c r="I35" s="84"/>
      <c r="J35" s="95"/>
      <c r="K35" s="158"/>
      <c r="L35" s="205"/>
    </row>
    <row r="36" spans="1:12" s="59" customFormat="1" ht="18" customHeight="1" x14ac:dyDescent="0.25">
      <c r="A36" s="163" t="s">
        <v>139</v>
      </c>
      <c r="B36" s="57"/>
      <c r="C36" s="57"/>
      <c r="D36" s="95"/>
      <c r="E36" s="84"/>
      <c r="F36" s="95"/>
      <c r="G36" s="84"/>
      <c r="H36" s="95"/>
      <c r="I36" s="84"/>
      <c r="J36" s="95"/>
      <c r="K36" s="158"/>
      <c r="L36" s="205"/>
    </row>
    <row r="37" spans="1:12" s="59" customFormat="1" ht="18" customHeight="1" x14ac:dyDescent="0.25">
      <c r="A37" s="146" t="s">
        <v>140</v>
      </c>
      <c r="B37" s="57">
        <v>26</v>
      </c>
      <c r="C37" s="57"/>
      <c r="D37" s="81">
        <v>57347926</v>
      </c>
      <c r="E37" s="83"/>
      <c r="F37" s="81">
        <v>0</v>
      </c>
      <c r="G37" s="83"/>
      <c r="H37" s="81">
        <v>57347926</v>
      </c>
      <c r="I37" s="83"/>
      <c r="J37" s="81">
        <v>0</v>
      </c>
      <c r="K37" s="158"/>
      <c r="L37" s="205"/>
    </row>
    <row r="38" spans="1:12" s="59" customFormat="1" ht="18" customHeight="1" x14ac:dyDescent="0.25">
      <c r="A38" s="146" t="s">
        <v>255</v>
      </c>
      <c r="B38" s="57">
        <v>24</v>
      </c>
      <c r="C38" s="57"/>
      <c r="D38" s="253">
        <v>-14123905</v>
      </c>
      <c r="E38" s="83"/>
      <c r="F38" s="253">
        <v>13490850</v>
      </c>
      <c r="G38" s="83"/>
      <c r="H38" s="253">
        <v>-14123905</v>
      </c>
      <c r="I38" s="83"/>
      <c r="J38" s="253">
        <v>12993937</v>
      </c>
      <c r="K38" s="158"/>
      <c r="L38" s="205"/>
    </row>
    <row r="39" spans="1:12" s="59" customFormat="1" ht="18" customHeight="1" x14ac:dyDescent="0.25">
      <c r="A39" s="146" t="s">
        <v>141</v>
      </c>
      <c r="B39" s="57">
        <v>32</v>
      </c>
      <c r="C39" s="57"/>
      <c r="D39" s="190">
        <v>-8644804</v>
      </c>
      <c r="E39" s="83"/>
      <c r="F39" s="190">
        <v>-2698170</v>
      </c>
      <c r="G39" s="83"/>
      <c r="H39" s="190">
        <v>-8644804</v>
      </c>
      <c r="I39" s="83"/>
      <c r="J39" s="190">
        <v>-2598787</v>
      </c>
      <c r="K39" s="158"/>
      <c r="L39" s="205"/>
    </row>
    <row r="40" spans="1:12" s="59" customFormat="1" ht="18" customHeight="1" x14ac:dyDescent="0.25">
      <c r="A40" s="93" t="s">
        <v>142</v>
      </c>
      <c r="B40" s="57"/>
      <c r="C40" s="57"/>
      <c r="D40" s="82"/>
      <c r="E40" s="83"/>
      <c r="F40" s="82"/>
      <c r="G40" s="83"/>
      <c r="H40" s="82"/>
      <c r="I40" s="83"/>
      <c r="J40" s="82"/>
      <c r="K40" s="158"/>
      <c r="L40" s="205"/>
    </row>
    <row r="41" spans="1:12" s="59" customFormat="1" ht="18" customHeight="1" x14ac:dyDescent="0.25">
      <c r="A41" s="93" t="s">
        <v>143</v>
      </c>
      <c r="B41" s="57"/>
      <c r="C41" s="57"/>
      <c r="D41" s="191">
        <f>SUM(D37:D39)</f>
        <v>34579217</v>
      </c>
      <c r="E41" s="83"/>
      <c r="F41" s="191">
        <f>SUM(F37:F39)</f>
        <v>10792680</v>
      </c>
      <c r="G41" s="83"/>
      <c r="H41" s="191">
        <f>SUM(H37:H39)</f>
        <v>34579217</v>
      </c>
      <c r="I41" s="83"/>
      <c r="J41" s="191">
        <f>SUM(J37:J39)</f>
        <v>10395150</v>
      </c>
      <c r="K41" s="158"/>
      <c r="L41" s="205"/>
    </row>
    <row r="42" spans="1:12" s="59" customFormat="1" ht="18" customHeight="1" x14ac:dyDescent="0.25">
      <c r="A42" s="93" t="s">
        <v>233</v>
      </c>
      <c r="D42" s="83"/>
      <c r="E42" s="252"/>
      <c r="F42" s="83"/>
      <c r="G42" s="252"/>
      <c r="H42" s="252"/>
      <c r="I42" s="252"/>
      <c r="J42" s="252"/>
      <c r="K42" s="158"/>
      <c r="L42" s="205"/>
    </row>
    <row r="43" spans="1:12" s="59" customFormat="1" ht="18" customHeight="1" x14ac:dyDescent="0.25">
      <c r="A43" s="93" t="s">
        <v>50</v>
      </c>
      <c r="B43" s="57"/>
      <c r="C43" s="57"/>
      <c r="D43" s="254">
        <f>SUM(D41,D34)</f>
        <v>28410114</v>
      </c>
      <c r="E43" s="252"/>
      <c r="F43" s="254">
        <f>SUM(F41,F34)</f>
        <v>5939028</v>
      </c>
      <c r="G43" s="252">
        <v>23912148</v>
      </c>
      <c r="H43" s="254">
        <f>SUM(H41,H34)</f>
        <v>34579217</v>
      </c>
      <c r="I43" s="252"/>
      <c r="J43" s="254">
        <f>SUM(J41,J34)</f>
        <v>10395150</v>
      </c>
      <c r="K43" s="158"/>
      <c r="L43" s="205"/>
    </row>
    <row r="44" spans="1:12" s="59" customFormat="1" ht="18" customHeight="1" thickBot="1" x14ac:dyDescent="0.3">
      <c r="A44" s="93" t="s">
        <v>241</v>
      </c>
      <c r="B44" s="57"/>
      <c r="C44" s="57"/>
      <c r="D44" s="255">
        <f>SUM(D27,D43)</f>
        <v>-445265462</v>
      </c>
      <c r="E44" s="252"/>
      <c r="F44" s="256">
        <f>SUM(F27,F43)</f>
        <v>68249340</v>
      </c>
      <c r="G44" s="252"/>
      <c r="H44" s="255">
        <f>SUM(H27,H43)</f>
        <v>-137536893</v>
      </c>
      <c r="I44" s="252"/>
      <c r="J44" s="256">
        <f>SUM(J27,J43)</f>
        <v>49039416</v>
      </c>
      <c r="K44" s="158"/>
      <c r="L44" s="205"/>
    </row>
    <row r="45" spans="1:12" s="59" customFormat="1" ht="8.25" customHeight="1" thickTop="1" x14ac:dyDescent="0.25">
      <c r="A45" s="93"/>
      <c r="B45" s="57"/>
      <c r="C45" s="57"/>
      <c r="D45" s="95"/>
      <c r="E45" s="84"/>
      <c r="F45" s="95"/>
      <c r="G45" s="84"/>
      <c r="H45" s="95"/>
      <c r="I45" s="84"/>
      <c r="J45" s="95"/>
      <c r="K45" s="158"/>
      <c r="L45" s="205"/>
    </row>
    <row r="46" spans="1:12" s="59" customFormat="1" ht="18" customHeight="1" x14ac:dyDescent="0.25">
      <c r="A46" s="93" t="s">
        <v>242</v>
      </c>
      <c r="B46" s="57"/>
      <c r="C46" s="57"/>
      <c r="D46" s="95"/>
      <c r="E46" s="84"/>
      <c r="F46" s="95"/>
      <c r="G46" s="84"/>
      <c r="H46" s="95"/>
      <c r="I46" s="84"/>
      <c r="J46" s="95"/>
      <c r="K46" s="158"/>
      <c r="L46" s="205"/>
    </row>
    <row r="47" spans="1:12" s="59" customFormat="1" ht="18" customHeight="1" x14ac:dyDescent="0.25">
      <c r="A47" s="59" t="s">
        <v>144</v>
      </c>
      <c r="B47" s="57"/>
      <c r="C47" s="57"/>
      <c r="D47" s="171">
        <f>D49-D48</f>
        <v>-351722621</v>
      </c>
      <c r="E47" s="82"/>
      <c r="F47" s="83">
        <f>F27-F48</f>
        <v>18224798</v>
      </c>
      <c r="G47" s="82"/>
      <c r="H47" s="171">
        <f>H27</f>
        <v>-172116110</v>
      </c>
      <c r="I47" s="82"/>
      <c r="J47" s="83">
        <f>J27</f>
        <v>38644266</v>
      </c>
      <c r="K47" s="158"/>
      <c r="L47" s="205"/>
    </row>
    <row r="48" spans="1:12" s="59" customFormat="1" ht="18" customHeight="1" x14ac:dyDescent="0.25">
      <c r="A48" s="146" t="s">
        <v>51</v>
      </c>
      <c r="B48" s="57">
        <v>12</v>
      </c>
      <c r="C48" s="57"/>
      <c r="D48" s="219">
        <v>-121952955</v>
      </c>
      <c r="E48" s="82"/>
      <c r="F48" s="60">
        <v>44085514</v>
      </c>
      <c r="G48" s="82"/>
      <c r="H48" s="60">
        <v>0</v>
      </c>
      <c r="I48" s="91"/>
      <c r="J48" s="60">
        <v>0</v>
      </c>
      <c r="K48" s="228"/>
      <c r="L48" s="205"/>
    </row>
    <row r="49" spans="1:14" s="59" customFormat="1" ht="18" customHeight="1" thickBot="1" x14ac:dyDescent="0.3">
      <c r="A49" s="1" t="s">
        <v>230</v>
      </c>
      <c r="B49" s="57"/>
      <c r="C49" s="57"/>
      <c r="D49" s="15">
        <f>D27</f>
        <v>-473675576</v>
      </c>
      <c r="E49" s="14"/>
      <c r="F49" s="15">
        <f>SUM(F47:F48)</f>
        <v>62310312</v>
      </c>
      <c r="G49" s="14"/>
      <c r="H49" s="15">
        <f>SUM(H47:H48)</f>
        <v>-172116110</v>
      </c>
      <c r="I49" s="14"/>
      <c r="J49" s="15">
        <f>SUM(J47:J48)</f>
        <v>38644266</v>
      </c>
      <c r="K49" s="158"/>
      <c r="L49" s="205"/>
    </row>
    <row r="50" spans="1:14" s="59" customFormat="1" ht="8.25" customHeight="1" thickTop="1" x14ac:dyDescent="0.25">
      <c r="A50" s="93"/>
      <c r="B50" s="57"/>
      <c r="C50" s="57"/>
      <c r="D50" s="95"/>
      <c r="E50" s="84"/>
      <c r="F50" s="95"/>
      <c r="G50" s="84"/>
      <c r="H50" s="95"/>
      <c r="I50" s="84"/>
      <c r="J50" s="95"/>
      <c r="K50" s="158"/>
      <c r="L50" s="205"/>
    </row>
    <row r="51" spans="1:14" s="59" customFormat="1" ht="18" customHeight="1" x14ac:dyDescent="0.25">
      <c r="A51" s="1" t="s">
        <v>243</v>
      </c>
      <c r="B51" s="6"/>
      <c r="C51" s="6"/>
      <c r="D51" s="14"/>
      <c r="E51" s="14"/>
      <c r="F51" s="14"/>
      <c r="G51" s="14"/>
      <c r="H51" s="14"/>
      <c r="I51" s="14"/>
      <c r="J51" s="14"/>
      <c r="K51" s="158"/>
      <c r="L51" s="205"/>
    </row>
    <row r="52" spans="1:14" s="59" customFormat="1" ht="18" customHeight="1" x14ac:dyDescent="0.25">
      <c r="A52" s="43" t="s">
        <v>145</v>
      </c>
      <c r="B52" s="6"/>
      <c r="C52" s="6"/>
      <c r="D52" s="171">
        <f>D54-D53</f>
        <v>-322558855</v>
      </c>
      <c r="E52" s="82"/>
      <c r="F52" s="171">
        <v>25275051</v>
      </c>
      <c r="G52" s="82"/>
      <c r="H52" s="171">
        <v>-137536893</v>
      </c>
      <c r="I52" s="82"/>
      <c r="J52" s="171">
        <v>49039416</v>
      </c>
      <c r="K52" s="158"/>
      <c r="L52" s="205"/>
    </row>
    <row r="53" spans="1:14" s="59" customFormat="1" ht="18" customHeight="1" x14ac:dyDescent="0.25">
      <c r="A53" s="43" t="s">
        <v>120</v>
      </c>
      <c r="B53" s="41">
        <v>12</v>
      </c>
      <c r="C53" s="6"/>
      <c r="D53" s="219">
        <v>-122706607</v>
      </c>
      <c r="E53" s="82"/>
      <c r="F53" s="171">
        <v>42974289</v>
      </c>
      <c r="G53" s="82"/>
      <c r="H53" s="60">
        <v>0</v>
      </c>
      <c r="I53" s="91"/>
      <c r="J53" s="60">
        <v>0</v>
      </c>
      <c r="K53" s="228"/>
      <c r="L53" s="228"/>
      <c r="N53" s="228"/>
    </row>
    <row r="54" spans="1:14" s="59" customFormat="1" ht="18" customHeight="1" thickBot="1" x14ac:dyDescent="0.3">
      <c r="A54" s="1" t="s">
        <v>244</v>
      </c>
      <c r="B54" s="6"/>
      <c r="C54" s="6"/>
      <c r="D54" s="15">
        <f>D44</f>
        <v>-445265462</v>
      </c>
      <c r="E54" s="14"/>
      <c r="F54" s="15">
        <f>F44</f>
        <v>68249340</v>
      </c>
      <c r="G54" s="14"/>
      <c r="H54" s="15">
        <f>H44</f>
        <v>-137536893</v>
      </c>
      <c r="I54" s="14"/>
      <c r="J54" s="15">
        <f>J44</f>
        <v>49039416</v>
      </c>
      <c r="K54" s="158"/>
      <c r="L54" s="205"/>
    </row>
    <row r="55" spans="1:14" s="59" customFormat="1" ht="8.25" customHeight="1" thickTop="1" x14ac:dyDescent="0.25">
      <c r="A55" s="1"/>
      <c r="B55" s="57"/>
      <c r="C55" s="57"/>
      <c r="D55" s="14"/>
      <c r="E55" s="14"/>
      <c r="F55" s="14"/>
      <c r="G55" s="14"/>
      <c r="H55" s="14"/>
      <c r="I55" s="14"/>
      <c r="J55" s="14"/>
      <c r="K55" s="158"/>
      <c r="L55" s="205"/>
    </row>
    <row r="56" spans="1:14" s="59" customFormat="1" ht="18" customHeight="1" x14ac:dyDescent="0.25">
      <c r="A56" s="162" t="s">
        <v>245</v>
      </c>
      <c r="B56" s="57">
        <v>34</v>
      </c>
      <c r="C56" s="57"/>
      <c r="D56" s="96"/>
      <c r="E56" s="97"/>
      <c r="F56" s="96"/>
      <c r="G56" s="97"/>
      <c r="H56" s="97"/>
      <c r="I56" s="97"/>
      <c r="J56" s="97"/>
      <c r="K56" s="158"/>
      <c r="L56" s="205"/>
    </row>
    <row r="57" spans="1:14" s="59" customFormat="1" ht="18" customHeight="1" thickBot="1" x14ac:dyDescent="0.3">
      <c r="A57" s="144" t="s">
        <v>232</v>
      </c>
      <c r="B57" s="57"/>
      <c r="C57" s="57"/>
      <c r="D57" s="98">
        <f>D47/'SFP-7-8'!D75</f>
        <v>-0.51611607388069358</v>
      </c>
      <c r="E57" s="99"/>
      <c r="F57" s="98">
        <f>F47/'SFP-7-8'!F75</f>
        <v>2.6742980489243871E-2</v>
      </c>
      <c r="G57" s="99"/>
      <c r="H57" s="98">
        <f>H47/'SFP-7-8'!H75</f>
        <v>-0.25256234783038756</v>
      </c>
      <c r="I57" s="99"/>
      <c r="J57" s="98">
        <f>J47/'SFP-7-8'!J75</f>
        <v>5.6706409127780195E-2</v>
      </c>
      <c r="K57" s="158"/>
      <c r="L57" s="205"/>
    </row>
    <row r="58" spans="1:14" s="59" customFormat="1" ht="18.75" customHeight="1" thickTop="1" x14ac:dyDescent="0.25">
      <c r="A58" s="1"/>
      <c r="B58" s="6"/>
      <c r="C58" s="6"/>
      <c r="D58" s="14"/>
      <c r="E58" s="14"/>
      <c r="F58" s="14"/>
      <c r="G58" s="14"/>
      <c r="H58" s="14"/>
      <c r="I58" s="14"/>
      <c r="J58" s="14"/>
    </row>
    <row r="59" spans="1:14" s="59" customFormat="1" ht="18.75" customHeight="1" x14ac:dyDescent="0.25">
      <c r="A59" s="93"/>
      <c r="B59" s="57"/>
      <c r="C59" s="57"/>
      <c r="E59" s="84"/>
      <c r="G59" s="84"/>
      <c r="H59" s="95"/>
      <c r="I59" s="84"/>
      <c r="J59" s="95"/>
    </row>
    <row r="60" spans="1:14" s="59" customFormat="1" ht="18.75" customHeight="1" x14ac:dyDescent="0.25">
      <c r="A60" s="93"/>
      <c r="B60" s="57"/>
      <c r="C60" s="57"/>
      <c r="D60" s="95"/>
      <c r="E60" s="84"/>
      <c r="F60" s="95"/>
      <c r="G60" s="84"/>
      <c r="H60" s="95"/>
      <c r="I60" s="84"/>
      <c r="J60" s="95"/>
    </row>
    <row r="61" spans="1:14" s="59" customFormat="1" ht="18.75" customHeight="1" x14ac:dyDescent="0.25">
      <c r="A61" s="93"/>
      <c r="B61" s="57"/>
      <c r="C61" s="57"/>
      <c r="D61" s="95"/>
      <c r="E61" s="84"/>
      <c r="F61" s="95"/>
      <c r="G61" s="84"/>
      <c r="H61" s="95"/>
      <c r="I61" s="84"/>
      <c r="J61" s="95"/>
    </row>
    <row r="62" spans="1:14" s="59" customFormat="1" ht="18.75" customHeight="1" x14ac:dyDescent="0.25"/>
    <row r="63" spans="1:14" s="59" customFormat="1" ht="18.75" customHeight="1" x14ac:dyDescent="0.25"/>
    <row r="64" spans="1:14" s="59" customFormat="1" ht="18.75" customHeight="1" x14ac:dyDescent="0.25"/>
    <row r="65" spans="11:11" s="2" customFormat="1" ht="18.75" customHeight="1" x14ac:dyDescent="0.25">
      <c r="K65" s="87"/>
    </row>
    <row r="66" spans="11:11" s="2" customFormat="1" ht="18.75" customHeight="1" x14ac:dyDescent="0.25">
      <c r="K66" s="87"/>
    </row>
    <row r="67" spans="11:11" s="2" customFormat="1" ht="18.75" customHeight="1" x14ac:dyDescent="0.25">
      <c r="K67" s="87"/>
    </row>
    <row r="68" spans="11:11" s="2" customFormat="1" ht="18.75" customHeight="1" x14ac:dyDescent="0.25">
      <c r="K68" s="87"/>
    </row>
    <row r="69" spans="11:11" s="2" customFormat="1" ht="18.75" customHeight="1" x14ac:dyDescent="0.25">
      <c r="K69" s="87"/>
    </row>
    <row r="70" spans="11:11" s="2" customFormat="1" ht="18.75" customHeight="1" x14ac:dyDescent="0.25">
      <c r="K70" s="87"/>
    </row>
    <row r="71" spans="11:11" s="2" customFormat="1" ht="18.75" customHeight="1" x14ac:dyDescent="0.25">
      <c r="K71" s="87"/>
    </row>
    <row r="72" spans="11:11" s="59" customFormat="1" ht="18.75" customHeight="1" x14ac:dyDescent="0.25"/>
    <row r="73" spans="11:11" s="59" customFormat="1" ht="18.75" customHeight="1" x14ac:dyDescent="0.25"/>
    <row r="88" spans="8:10" ht="18.75" customHeight="1" x14ac:dyDescent="0.25">
      <c r="H88" s="47"/>
      <c r="I88" s="47"/>
      <c r="J88" s="47"/>
    </row>
  </sheetData>
  <mergeCells count="7">
    <mergeCell ref="D9:J9"/>
    <mergeCell ref="D5:F5"/>
    <mergeCell ref="H5:J5"/>
    <mergeCell ref="D6:F6"/>
    <mergeCell ref="H6:J6"/>
    <mergeCell ref="D7:F7"/>
    <mergeCell ref="H7:J7"/>
  </mergeCells>
  <pageMargins left="0.7" right="0.7" top="0.48" bottom="0.5" header="0.5" footer="0.5"/>
  <pageSetup paperSize="9" scale="71" firstPageNumber="9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6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view="pageBreakPreview" topLeftCell="B19" zoomScaleNormal="60" zoomScaleSheetLayoutView="100" workbookViewId="0">
      <selection activeCell="G42" sqref="G42"/>
    </sheetView>
  </sheetViews>
  <sheetFormatPr defaultColWidth="9.140625" defaultRowHeight="15" x14ac:dyDescent="0.25"/>
  <cols>
    <col min="1" max="1" width="57.42578125" style="132" customWidth="1"/>
    <col min="2" max="2" width="5.42578125" style="132" bestFit="1" customWidth="1"/>
    <col min="3" max="3" width="16.42578125" style="132" bestFit="1" customWidth="1"/>
    <col min="4" max="4" width="1.140625" style="132" customWidth="1"/>
    <col min="5" max="5" width="14.85546875" style="132" customWidth="1"/>
    <col min="6" max="6" width="1.140625" style="132" customWidth="1"/>
    <col min="7" max="7" width="17.140625" style="132" customWidth="1"/>
    <col min="8" max="8" width="1.140625" style="132" customWidth="1"/>
    <col min="9" max="9" width="14.42578125" style="132" customWidth="1"/>
    <col min="10" max="10" width="1.140625" style="132" customWidth="1"/>
    <col min="11" max="11" width="14.7109375" style="132" bestFit="1" customWidth="1"/>
    <col min="12" max="12" width="1.140625" style="132" customWidth="1"/>
    <col min="13" max="13" width="14" style="132" bestFit="1" customWidth="1"/>
    <col min="14" max="14" width="1.140625" style="132" customWidth="1"/>
    <col min="15" max="15" width="15.42578125" style="132" customWidth="1"/>
    <col min="16" max="16" width="1" style="132" customWidth="1"/>
    <col min="17" max="17" width="15.85546875" style="132" bestFit="1" customWidth="1"/>
    <col min="18" max="18" width="1.140625" style="132" customWidth="1"/>
    <col min="19" max="19" width="15.5703125" style="132" customWidth="1"/>
    <col min="20" max="20" width="1.140625" style="132" customWidth="1"/>
    <col min="21" max="21" width="15.42578125" style="132" customWidth="1"/>
    <col min="22" max="22" width="1.140625" style="132" customWidth="1"/>
    <col min="23" max="23" width="16.42578125" style="132" bestFit="1" customWidth="1"/>
    <col min="24" max="24" width="1.140625" style="132" customWidth="1"/>
    <col min="25" max="25" width="14" style="132" bestFit="1" customWidth="1"/>
    <col min="26" max="26" width="1.140625" style="132" customWidth="1"/>
    <col min="27" max="27" width="16.140625" style="132" customWidth="1"/>
    <col min="28" max="16384" width="9.140625" style="132"/>
  </cols>
  <sheetData>
    <row r="1" spans="1:27" s="167" customFormat="1" ht="20.25" customHeight="1" x14ac:dyDescent="0.3">
      <c r="A1" s="9" t="s">
        <v>234</v>
      </c>
      <c r="B1" s="9"/>
      <c r="C1" s="103"/>
      <c r="D1" s="129"/>
      <c r="E1" s="105"/>
      <c r="F1" s="105"/>
      <c r="G1" s="105"/>
      <c r="H1" s="129"/>
      <c r="I1" s="106"/>
      <c r="J1" s="129"/>
      <c r="K1" s="106"/>
      <c r="L1" s="129"/>
      <c r="M1" s="103"/>
      <c r="N1" s="129"/>
      <c r="O1" s="103"/>
      <c r="P1" s="103"/>
      <c r="Q1" s="103"/>
      <c r="R1" s="129"/>
      <c r="S1" s="106"/>
      <c r="T1" s="129"/>
      <c r="U1" s="103"/>
      <c r="V1" s="129"/>
      <c r="W1" s="103"/>
      <c r="X1" s="129"/>
      <c r="Y1" s="103"/>
      <c r="Z1" s="129"/>
      <c r="AA1" s="105"/>
    </row>
    <row r="2" spans="1:27" s="167" customFormat="1" ht="20.25" customHeight="1" x14ac:dyDescent="0.3">
      <c r="A2" s="231" t="s">
        <v>235</v>
      </c>
      <c r="B2" s="9"/>
      <c r="C2" s="103"/>
      <c r="D2" s="129"/>
      <c r="E2" s="105"/>
      <c r="F2" s="105"/>
      <c r="G2" s="105"/>
      <c r="H2" s="129"/>
      <c r="I2" s="106"/>
      <c r="J2" s="129"/>
      <c r="K2" s="106"/>
      <c r="L2" s="129"/>
      <c r="M2" s="103"/>
      <c r="N2" s="129"/>
      <c r="O2" s="103"/>
      <c r="P2" s="103"/>
      <c r="Q2" s="103"/>
      <c r="R2" s="129"/>
      <c r="S2" s="106"/>
      <c r="T2" s="129"/>
      <c r="U2" s="103"/>
      <c r="V2" s="129"/>
      <c r="W2" s="103"/>
      <c r="X2" s="129"/>
      <c r="Y2" s="103"/>
      <c r="Z2" s="129"/>
      <c r="AA2" s="105"/>
    </row>
    <row r="3" spans="1:27" ht="20.25" customHeight="1" x14ac:dyDescent="0.25">
      <c r="A3" s="21" t="s">
        <v>119</v>
      </c>
      <c r="B3" s="21"/>
      <c r="C3" s="16"/>
      <c r="D3" s="123"/>
      <c r="E3" s="25"/>
      <c r="F3" s="25"/>
      <c r="G3" s="25"/>
      <c r="H3" s="123"/>
      <c r="I3" s="48"/>
      <c r="J3" s="123"/>
      <c r="K3" s="48"/>
      <c r="L3" s="123"/>
      <c r="M3" s="16"/>
      <c r="N3" s="123"/>
      <c r="O3" s="16"/>
      <c r="P3" s="16"/>
      <c r="Q3" s="16"/>
      <c r="R3" s="123"/>
      <c r="S3" s="48"/>
      <c r="T3" s="123"/>
      <c r="U3" s="16"/>
      <c r="V3" s="123"/>
      <c r="W3" s="16"/>
      <c r="X3" s="123"/>
      <c r="Y3" s="16"/>
      <c r="Z3" s="123"/>
      <c r="AA3" s="25"/>
    </row>
    <row r="4" spans="1:27" ht="20.25" customHeight="1" x14ac:dyDescent="0.25">
      <c r="A4" s="21"/>
      <c r="B4" s="21"/>
      <c r="C4" s="16"/>
      <c r="D4" s="123"/>
      <c r="E4" s="25"/>
      <c r="F4" s="25"/>
      <c r="G4" s="25"/>
      <c r="H4" s="123"/>
      <c r="I4" s="48"/>
      <c r="J4" s="123"/>
      <c r="K4" s="48"/>
      <c r="L4" s="123"/>
      <c r="M4" s="16"/>
      <c r="N4" s="123"/>
      <c r="O4" s="16"/>
      <c r="P4" s="16"/>
      <c r="Q4" s="16"/>
      <c r="R4" s="123"/>
      <c r="S4" s="48"/>
      <c r="T4" s="123"/>
      <c r="U4" s="16"/>
      <c r="V4" s="123"/>
      <c r="W4" s="16"/>
      <c r="X4" s="123"/>
      <c r="Y4" s="16"/>
      <c r="Z4" s="123"/>
      <c r="AA4" s="25"/>
    </row>
    <row r="5" spans="1:27" ht="20.25" customHeight="1" x14ac:dyDescent="0.25">
      <c r="A5" s="1"/>
      <c r="B5" s="1"/>
      <c r="C5" s="243" t="s">
        <v>28</v>
      </c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</row>
    <row r="6" spans="1:27" ht="20.25" customHeight="1" x14ac:dyDescent="0.25">
      <c r="A6" s="1"/>
      <c r="B6" s="1"/>
      <c r="C6" s="222"/>
      <c r="D6" s="222"/>
      <c r="E6" s="223"/>
      <c r="F6" s="223"/>
      <c r="H6" s="24"/>
      <c r="I6" s="246" t="s">
        <v>246</v>
      </c>
      <c r="J6" s="246"/>
      <c r="K6" s="246"/>
      <c r="L6" s="222"/>
      <c r="M6" s="246" t="s">
        <v>49</v>
      </c>
      <c r="N6" s="246"/>
      <c r="O6" s="246"/>
      <c r="P6" s="246"/>
      <c r="Q6" s="246"/>
      <c r="R6" s="246"/>
      <c r="S6" s="246"/>
      <c r="T6" s="246"/>
      <c r="U6" s="246"/>
      <c r="V6" s="222"/>
      <c r="W6" s="222"/>
      <c r="X6" s="222"/>
      <c r="Y6" s="222"/>
      <c r="Z6" s="222"/>
      <c r="AA6" s="222"/>
    </row>
    <row r="7" spans="1:27" ht="20.25" customHeight="1" x14ac:dyDescent="0.25">
      <c r="A7" s="1"/>
      <c r="B7" s="1"/>
      <c r="C7" s="222"/>
      <c r="D7" s="222"/>
      <c r="E7" s="223"/>
      <c r="F7" s="223"/>
      <c r="G7" s="223"/>
      <c r="H7" s="222"/>
      <c r="I7" s="223"/>
      <c r="J7" s="223"/>
      <c r="K7" s="223"/>
      <c r="L7" s="222"/>
      <c r="M7" s="223"/>
      <c r="N7" s="223"/>
      <c r="O7" s="223"/>
      <c r="P7" s="223"/>
      <c r="Q7" s="223"/>
      <c r="R7" s="223"/>
      <c r="S7" s="223" t="s">
        <v>82</v>
      </c>
      <c r="T7" s="223"/>
      <c r="U7" s="223"/>
      <c r="V7" s="222"/>
      <c r="W7" s="222"/>
      <c r="X7" s="222"/>
      <c r="Y7" s="222"/>
      <c r="Z7" s="222"/>
      <c r="AA7" s="222"/>
    </row>
    <row r="8" spans="1:27" ht="20.25" customHeight="1" x14ac:dyDescent="0.25">
      <c r="A8" s="2"/>
      <c r="B8" s="2"/>
      <c r="C8" s="34" t="s">
        <v>12</v>
      </c>
      <c r="D8" s="223"/>
      <c r="E8" s="34"/>
      <c r="F8" s="34"/>
      <c r="G8" s="34" t="s">
        <v>129</v>
      </c>
      <c r="H8" s="223"/>
      <c r="I8" s="124"/>
      <c r="J8" s="223"/>
      <c r="K8" s="124"/>
      <c r="L8" s="223"/>
      <c r="M8" s="34"/>
      <c r="N8" s="223"/>
      <c r="O8" s="34"/>
      <c r="P8" s="34"/>
      <c r="Q8" s="168" t="s">
        <v>116</v>
      </c>
      <c r="R8" s="223"/>
      <c r="S8" s="34" t="s">
        <v>85</v>
      </c>
      <c r="T8" s="223"/>
      <c r="U8" s="34"/>
      <c r="V8" s="223"/>
      <c r="W8" s="34" t="s">
        <v>33</v>
      </c>
      <c r="X8" s="223"/>
      <c r="Y8" s="16"/>
      <c r="Z8" s="223"/>
      <c r="AA8" s="16"/>
    </row>
    <row r="9" spans="1:27" ht="20.25" customHeight="1" x14ac:dyDescent="0.25">
      <c r="A9" s="2"/>
      <c r="B9" s="2"/>
      <c r="C9" s="34" t="s">
        <v>16</v>
      </c>
      <c r="D9" s="223"/>
      <c r="E9" s="34"/>
      <c r="F9" s="34"/>
      <c r="G9" s="34" t="s">
        <v>180</v>
      </c>
      <c r="H9" s="223"/>
      <c r="I9" s="34"/>
      <c r="J9" s="223"/>
      <c r="K9" s="34" t="s">
        <v>11</v>
      </c>
      <c r="L9" s="223"/>
      <c r="M9" s="34"/>
      <c r="N9" s="223"/>
      <c r="O9" s="34"/>
      <c r="P9" s="34"/>
      <c r="Q9" s="168" t="s">
        <v>117</v>
      </c>
      <c r="R9" s="223"/>
      <c r="S9" s="168" t="s">
        <v>125</v>
      </c>
      <c r="T9" s="223"/>
      <c r="U9" s="34" t="s">
        <v>57</v>
      </c>
      <c r="V9" s="223"/>
      <c r="W9" s="34" t="s">
        <v>34</v>
      </c>
      <c r="X9" s="223"/>
      <c r="Y9" s="22" t="s">
        <v>54</v>
      </c>
      <c r="Z9" s="223"/>
      <c r="AA9" s="124"/>
    </row>
    <row r="10" spans="1:27" ht="20.25" customHeight="1" x14ac:dyDescent="0.25">
      <c r="A10" s="2"/>
      <c r="B10" s="2"/>
      <c r="C10" s="34" t="s">
        <v>15</v>
      </c>
      <c r="D10" s="223"/>
      <c r="E10" s="34" t="s">
        <v>35</v>
      </c>
      <c r="F10" s="34"/>
      <c r="G10" s="34" t="s">
        <v>181</v>
      </c>
      <c r="H10" s="223"/>
      <c r="I10" s="34" t="s">
        <v>45</v>
      </c>
      <c r="J10" s="223"/>
      <c r="K10" s="34" t="s">
        <v>13</v>
      </c>
      <c r="L10" s="223"/>
      <c r="M10" s="34" t="s">
        <v>170</v>
      </c>
      <c r="N10" s="223"/>
      <c r="O10" s="34" t="s">
        <v>83</v>
      </c>
      <c r="P10" s="34"/>
      <c r="Q10" s="168" t="s">
        <v>118</v>
      </c>
      <c r="R10" s="223"/>
      <c r="S10" s="168" t="s">
        <v>122</v>
      </c>
      <c r="T10" s="223"/>
      <c r="U10" s="34" t="s">
        <v>155</v>
      </c>
      <c r="V10" s="223"/>
      <c r="W10" s="34" t="s">
        <v>58</v>
      </c>
      <c r="X10" s="223"/>
      <c r="Y10" s="34" t="s">
        <v>55</v>
      </c>
      <c r="Z10" s="223"/>
      <c r="AA10" s="223" t="s">
        <v>5</v>
      </c>
    </row>
    <row r="11" spans="1:27" ht="20.25" customHeight="1" x14ac:dyDescent="0.25">
      <c r="A11" s="2"/>
      <c r="B11" s="41" t="s">
        <v>30</v>
      </c>
      <c r="C11" s="223" t="s">
        <v>14</v>
      </c>
      <c r="D11" s="223"/>
      <c r="E11" s="223" t="s">
        <v>36</v>
      </c>
      <c r="F11" s="223"/>
      <c r="G11" s="223" t="s">
        <v>182</v>
      </c>
      <c r="H11" s="223"/>
      <c r="I11" s="223" t="s">
        <v>7</v>
      </c>
      <c r="J11" s="223"/>
      <c r="K11" s="34" t="s">
        <v>179</v>
      </c>
      <c r="L11" s="223"/>
      <c r="M11" s="34" t="s">
        <v>146</v>
      </c>
      <c r="N11" s="223"/>
      <c r="O11" s="34" t="s">
        <v>84</v>
      </c>
      <c r="P11" s="34"/>
      <c r="Q11" s="168" t="s">
        <v>204</v>
      </c>
      <c r="R11" s="223"/>
      <c r="S11" s="168" t="s">
        <v>123</v>
      </c>
      <c r="T11" s="223"/>
      <c r="U11" s="34" t="s">
        <v>178</v>
      </c>
      <c r="V11" s="223"/>
      <c r="W11" s="223" t="s">
        <v>147</v>
      </c>
      <c r="X11" s="223"/>
      <c r="Y11" s="223" t="s">
        <v>44</v>
      </c>
      <c r="Z11" s="223"/>
      <c r="AA11" s="223" t="s">
        <v>178</v>
      </c>
    </row>
    <row r="12" spans="1:27" ht="20.25" customHeight="1" x14ac:dyDescent="0.25">
      <c r="A12" s="2"/>
      <c r="B12" s="2"/>
      <c r="C12" s="247" t="s">
        <v>94</v>
      </c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</row>
    <row r="13" spans="1:27" ht="20.25" customHeight="1" x14ac:dyDescent="0.25">
      <c r="A13" s="2" t="s">
        <v>190</v>
      </c>
      <c r="B13" s="2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</row>
    <row r="14" spans="1:27" ht="20.25" customHeight="1" x14ac:dyDescent="0.25">
      <c r="A14" s="2" t="s">
        <v>191</v>
      </c>
      <c r="B14" s="2"/>
      <c r="C14" s="13">
        <v>1685079688</v>
      </c>
      <c r="D14" s="126"/>
      <c r="E14" s="13">
        <v>342170431</v>
      </c>
      <c r="F14" s="13"/>
      <c r="G14" s="13">
        <v>-1003600000</v>
      </c>
      <c r="H14" s="13"/>
      <c r="I14" s="13">
        <v>135555246</v>
      </c>
      <c r="J14" s="126"/>
      <c r="K14" s="13">
        <v>-242494785</v>
      </c>
      <c r="L14" s="13"/>
      <c r="M14" s="13">
        <v>-5247096</v>
      </c>
      <c r="N14" s="13"/>
      <c r="O14" s="13">
        <v>1315514082</v>
      </c>
      <c r="P14" s="126"/>
      <c r="Q14" s="13">
        <v>-11412912</v>
      </c>
      <c r="R14" s="13"/>
      <c r="S14" s="126">
        <v>1881123</v>
      </c>
      <c r="T14" s="13"/>
      <c r="U14" s="13">
        <v>1300735197</v>
      </c>
      <c r="V14" s="126"/>
      <c r="W14" s="13">
        <v>2217445777</v>
      </c>
      <c r="X14" s="13"/>
      <c r="Y14" s="126">
        <v>221631622</v>
      </c>
      <c r="Z14" s="13"/>
      <c r="AA14" s="13">
        <v>2439077399</v>
      </c>
    </row>
    <row r="15" spans="1:27" ht="20.25" customHeight="1" x14ac:dyDescent="0.25">
      <c r="A15" s="70" t="s">
        <v>114</v>
      </c>
      <c r="B15" s="70"/>
      <c r="C15" s="14"/>
      <c r="D15" s="126"/>
      <c r="E15" s="14"/>
      <c r="F15" s="14"/>
      <c r="G15" s="14"/>
      <c r="H15" s="126"/>
      <c r="I15" s="14"/>
      <c r="J15" s="126"/>
      <c r="K15" s="14"/>
      <c r="L15" s="126"/>
      <c r="M15" s="14"/>
      <c r="N15" s="126"/>
      <c r="O15" s="14"/>
      <c r="P15" s="14"/>
      <c r="Q15" s="14"/>
      <c r="R15" s="126"/>
      <c r="S15" s="126"/>
      <c r="T15" s="126"/>
      <c r="U15" s="14"/>
      <c r="V15" s="126"/>
      <c r="W15" s="14"/>
      <c r="X15" s="126"/>
      <c r="Y15" s="14"/>
      <c r="Z15" s="126"/>
      <c r="AA15" s="14"/>
    </row>
    <row r="16" spans="1:27" ht="20.25" customHeight="1" x14ac:dyDescent="0.25">
      <c r="A16" s="161" t="s">
        <v>225</v>
      </c>
      <c r="B16" s="161"/>
      <c r="C16" s="14"/>
      <c r="D16" s="126"/>
      <c r="E16" s="14"/>
      <c r="F16" s="14"/>
      <c r="G16" s="14"/>
      <c r="H16" s="126"/>
      <c r="I16" s="14"/>
      <c r="J16" s="126"/>
      <c r="K16" s="14"/>
      <c r="L16" s="126"/>
      <c r="M16" s="14"/>
      <c r="N16" s="126"/>
      <c r="O16" s="14"/>
      <c r="P16" s="14"/>
      <c r="Q16" s="14"/>
      <c r="R16" s="126"/>
      <c r="S16" s="126"/>
      <c r="T16" s="126"/>
      <c r="U16" s="14"/>
      <c r="V16" s="126"/>
      <c r="W16" s="14"/>
      <c r="X16" s="126"/>
      <c r="Y16" s="14"/>
      <c r="Z16" s="126"/>
      <c r="AA16" s="14"/>
    </row>
    <row r="17" spans="1:27" ht="22.5" customHeight="1" x14ac:dyDescent="0.25">
      <c r="A17" s="185" t="s">
        <v>207</v>
      </c>
      <c r="B17" s="57">
        <v>25</v>
      </c>
      <c r="C17" s="159">
        <v>-1003600000</v>
      </c>
      <c r="D17" s="182"/>
      <c r="E17" s="159">
        <v>0</v>
      </c>
      <c r="F17" s="159"/>
      <c r="G17" s="159">
        <v>0</v>
      </c>
      <c r="H17" s="182"/>
      <c r="I17" s="159">
        <v>0</v>
      </c>
      <c r="J17" s="182"/>
      <c r="K17" s="159">
        <v>0</v>
      </c>
      <c r="L17" s="182"/>
      <c r="M17" s="159">
        <v>0</v>
      </c>
      <c r="N17" s="182"/>
      <c r="O17" s="159">
        <v>0</v>
      </c>
      <c r="P17" s="159"/>
      <c r="Q17" s="159">
        <v>0</v>
      </c>
      <c r="R17" s="182"/>
      <c r="S17" s="182">
        <v>0</v>
      </c>
      <c r="T17" s="182"/>
      <c r="U17" s="159">
        <v>0</v>
      </c>
      <c r="V17" s="182"/>
      <c r="W17" s="159">
        <f>SUM(C17,E17,I17,K17,U17)</f>
        <v>-1003600000</v>
      </c>
      <c r="X17" s="182"/>
      <c r="Y17" s="159">
        <v>0</v>
      </c>
      <c r="Z17" s="182"/>
      <c r="AA17" s="159">
        <f>SUM(Y17,W17)</f>
        <v>-1003600000</v>
      </c>
    </row>
    <row r="18" spans="1:27" ht="20.25" customHeight="1" x14ac:dyDescent="0.25">
      <c r="A18" s="154" t="s">
        <v>202</v>
      </c>
      <c r="B18" s="154"/>
      <c r="C18" s="26">
        <v>0</v>
      </c>
      <c r="D18" s="68"/>
      <c r="E18" s="26">
        <v>0</v>
      </c>
      <c r="F18" s="26"/>
      <c r="G18" s="26">
        <v>0</v>
      </c>
      <c r="H18" s="68"/>
      <c r="I18" s="26">
        <v>0</v>
      </c>
      <c r="J18" s="68"/>
      <c r="K18" s="26">
        <v>0</v>
      </c>
      <c r="L18" s="68"/>
      <c r="M18" s="26">
        <v>0</v>
      </c>
      <c r="N18" s="68"/>
      <c r="O18" s="26">
        <v>0</v>
      </c>
      <c r="P18" s="26"/>
      <c r="Q18" s="26">
        <v>0</v>
      </c>
      <c r="R18" s="68"/>
      <c r="S18" s="26">
        <v>0</v>
      </c>
      <c r="T18" s="68"/>
      <c r="U18" s="26">
        <v>0</v>
      </c>
      <c r="V18" s="68"/>
      <c r="W18" s="207">
        <f>SUM(C18,E18,I18,K18,U18)</f>
        <v>0</v>
      </c>
      <c r="X18" s="68"/>
      <c r="Y18" s="26">
        <v>-16287192</v>
      </c>
      <c r="Z18" s="68"/>
      <c r="AA18" s="159">
        <f>SUM(Y18,W18)</f>
        <v>-16287192</v>
      </c>
    </row>
    <row r="19" spans="1:27" ht="20.25" customHeight="1" x14ac:dyDescent="0.25">
      <c r="A19" s="154" t="s">
        <v>205</v>
      </c>
      <c r="B19" s="189">
        <v>35</v>
      </c>
      <c r="C19" s="26">
        <v>0</v>
      </c>
      <c r="D19" s="68"/>
      <c r="E19" s="26">
        <v>0</v>
      </c>
      <c r="F19" s="26"/>
      <c r="G19" s="26">
        <v>0</v>
      </c>
      <c r="H19" s="68"/>
      <c r="I19" s="26">
        <v>0</v>
      </c>
      <c r="J19" s="68"/>
      <c r="K19" s="26">
        <v>-27256360</v>
      </c>
      <c r="L19" s="68"/>
      <c r="M19" s="26">
        <v>0</v>
      </c>
      <c r="N19" s="68"/>
      <c r="O19" s="26">
        <v>0</v>
      </c>
      <c r="P19" s="26"/>
      <c r="Q19" s="26">
        <v>0</v>
      </c>
      <c r="R19" s="68"/>
      <c r="S19" s="26">
        <v>0</v>
      </c>
      <c r="T19" s="68"/>
      <c r="U19" s="26">
        <v>0</v>
      </c>
      <c r="V19" s="68"/>
      <c r="W19" s="157">
        <f>SUM(C19,E19,I19,K19,U19)</f>
        <v>-27256360</v>
      </c>
      <c r="X19" s="68"/>
      <c r="Y19" s="30">
        <v>0</v>
      </c>
      <c r="Z19" s="68"/>
      <c r="AA19" s="159">
        <f>SUM(Y19,W19)</f>
        <v>-27256360</v>
      </c>
    </row>
    <row r="20" spans="1:27" ht="20.25" customHeight="1" x14ac:dyDescent="0.25">
      <c r="A20" s="127" t="s">
        <v>247</v>
      </c>
      <c r="B20" s="127"/>
      <c r="C20" s="155">
        <f>SUM(C17:C19)</f>
        <v>-1003600000</v>
      </c>
      <c r="D20" s="156"/>
      <c r="E20" s="155">
        <f>SUM(E17:E19)</f>
        <v>0</v>
      </c>
      <c r="F20" s="165"/>
      <c r="G20" s="155">
        <f>SUM(G17:G19)</f>
        <v>0</v>
      </c>
      <c r="H20" s="156"/>
      <c r="I20" s="155">
        <f>SUM(I17:I19)</f>
        <v>0</v>
      </c>
      <c r="J20" s="156"/>
      <c r="K20" s="155">
        <f>SUM(K17:K19)</f>
        <v>-27256360</v>
      </c>
      <c r="L20" s="156"/>
      <c r="M20" s="155">
        <f>SUM(M17:M19)</f>
        <v>0</v>
      </c>
      <c r="N20" s="156"/>
      <c r="O20" s="155">
        <f>SUM(O17:O19)</f>
        <v>0</v>
      </c>
      <c r="P20" s="165"/>
      <c r="Q20" s="155">
        <f>SUM(Q17:Q19)</f>
        <v>0</v>
      </c>
      <c r="R20" s="156"/>
      <c r="S20" s="155">
        <f>SUM(S17:S19)</f>
        <v>0</v>
      </c>
      <c r="T20" s="156"/>
      <c r="U20" s="155">
        <f>SUM(U17:U19)</f>
        <v>0</v>
      </c>
      <c r="V20" s="156"/>
      <c r="W20" s="155">
        <f>SUM(W17:W19)</f>
        <v>-1030856360</v>
      </c>
      <c r="X20" s="156"/>
      <c r="Y20" s="155">
        <f>SUM(Y17:Y19)</f>
        <v>-16287192</v>
      </c>
      <c r="Z20" s="156"/>
      <c r="AA20" s="155">
        <f>SUM(AA17:AA19)</f>
        <v>-1047143552</v>
      </c>
    </row>
    <row r="21" spans="1:27" ht="20.25" customHeight="1" x14ac:dyDescent="0.25">
      <c r="A21" s="128"/>
      <c r="B21" s="128"/>
      <c r="C21" s="14"/>
      <c r="D21" s="126"/>
      <c r="E21" s="14"/>
      <c r="F21" s="14"/>
      <c r="G21" s="14"/>
      <c r="H21" s="126"/>
      <c r="I21" s="14"/>
      <c r="J21" s="126"/>
      <c r="K21" s="14"/>
      <c r="L21" s="126"/>
      <c r="M21" s="14"/>
      <c r="N21" s="126"/>
      <c r="O21" s="14"/>
      <c r="P21" s="14"/>
      <c r="Q21" s="14"/>
      <c r="R21" s="126"/>
      <c r="S21" s="126"/>
      <c r="T21" s="126"/>
      <c r="U21" s="14"/>
      <c r="V21" s="126"/>
      <c r="W21" s="14"/>
      <c r="X21" s="126"/>
      <c r="Y21" s="14"/>
      <c r="Z21" s="126"/>
      <c r="AA21" s="14"/>
    </row>
    <row r="22" spans="1:27" s="179" customFormat="1" ht="22.5" customHeight="1" x14ac:dyDescent="0.25">
      <c r="A22" s="161" t="s">
        <v>206</v>
      </c>
      <c r="B22" s="210"/>
      <c r="C22" s="177"/>
      <c r="D22" s="178"/>
      <c r="E22" s="177"/>
      <c r="F22" s="177"/>
      <c r="G22" s="177"/>
      <c r="H22" s="177"/>
      <c r="I22" s="177"/>
      <c r="J22" s="178"/>
      <c r="K22" s="177"/>
      <c r="L22" s="178"/>
      <c r="M22" s="177"/>
      <c r="N22" s="178"/>
      <c r="O22" s="177"/>
      <c r="P22" s="177"/>
      <c r="Q22" s="177"/>
      <c r="R22" s="178"/>
      <c r="S22" s="177"/>
      <c r="T22" s="178"/>
      <c r="U22" s="177"/>
      <c r="V22" s="178"/>
      <c r="W22" s="177"/>
      <c r="X22" s="178"/>
      <c r="Y22" s="177"/>
      <c r="Z22" s="178"/>
      <c r="AA22" s="177"/>
    </row>
    <row r="23" spans="1:27" s="179" customFormat="1" ht="22.5" customHeight="1" x14ac:dyDescent="0.25">
      <c r="A23" s="232" t="s">
        <v>256</v>
      </c>
      <c r="B23" s="216">
        <v>4</v>
      </c>
      <c r="C23" s="181">
        <v>0</v>
      </c>
      <c r="D23" s="211"/>
      <c r="E23" s="181">
        <v>0</v>
      </c>
      <c r="F23" s="181"/>
      <c r="G23" s="181">
        <v>0</v>
      </c>
      <c r="H23" s="181"/>
      <c r="I23" s="181">
        <v>7971047</v>
      </c>
      <c r="J23" s="211"/>
      <c r="K23" s="181">
        <v>-11990050</v>
      </c>
      <c r="L23" s="211"/>
      <c r="M23" s="181">
        <v>434092</v>
      </c>
      <c r="N23" s="211"/>
      <c r="O23" s="181">
        <v>3585746</v>
      </c>
      <c r="P23" s="181"/>
      <c r="Q23" s="181">
        <v>3539983</v>
      </c>
      <c r="R23" s="211"/>
      <c r="S23" s="181">
        <v>0</v>
      </c>
      <c r="T23" s="211"/>
      <c r="U23" s="212">
        <f>SUM(M23:S23)</f>
        <v>7559821</v>
      </c>
      <c r="V23" s="211"/>
      <c r="W23" s="181">
        <f>SUM(C23,E23,I23,K23,U23)</f>
        <v>3540818</v>
      </c>
      <c r="X23" s="211"/>
      <c r="Y23" s="181">
        <v>-29451772</v>
      </c>
      <c r="Z23" s="211"/>
      <c r="AA23" s="213">
        <f>SUM(Y23,W23)</f>
        <v>-25910954</v>
      </c>
    </row>
    <row r="24" spans="1:27" s="179" customFormat="1" ht="22.5" customHeight="1" x14ac:dyDescent="0.25">
      <c r="A24" s="127" t="s">
        <v>199</v>
      </c>
      <c r="B24" s="210"/>
      <c r="C24" s="214">
        <f>SUM(C23:C23)</f>
        <v>0</v>
      </c>
      <c r="D24" s="178"/>
      <c r="E24" s="214">
        <f>SUM(E23:E23)</f>
        <v>0</v>
      </c>
      <c r="F24" s="177"/>
      <c r="G24" s="214">
        <f>SUM(G23:G23)</f>
        <v>0</v>
      </c>
      <c r="H24" s="177"/>
      <c r="I24" s="214">
        <f>SUM(I23:I23)</f>
        <v>7971047</v>
      </c>
      <c r="J24" s="178"/>
      <c r="K24" s="214">
        <f>SUM(K23:K23)</f>
        <v>-11990050</v>
      </c>
      <c r="L24" s="178"/>
      <c r="M24" s="214">
        <f>SUM(M23:M23)</f>
        <v>434092</v>
      </c>
      <c r="N24" s="178"/>
      <c r="O24" s="214">
        <f>SUM(O23:O23)</f>
        <v>3585746</v>
      </c>
      <c r="P24" s="177"/>
      <c r="Q24" s="214">
        <f>SUM(Q23:Q23)</f>
        <v>3539983</v>
      </c>
      <c r="R24" s="178"/>
      <c r="S24" s="214">
        <f>SUM(S23:S23)</f>
        <v>0</v>
      </c>
      <c r="T24" s="178"/>
      <c r="U24" s="214">
        <f>SUM(U23:U23)</f>
        <v>7559821</v>
      </c>
      <c r="V24" s="178"/>
      <c r="W24" s="214">
        <f>SUM(W23:W23)</f>
        <v>3540818</v>
      </c>
      <c r="X24" s="178"/>
      <c r="Y24" s="214">
        <f>SUM(Y23:Y23)</f>
        <v>-29451772</v>
      </c>
      <c r="Z24" s="178"/>
      <c r="AA24" s="214">
        <f>SUM(AA23:AA23)</f>
        <v>-25910954</v>
      </c>
    </row>
    <row r="25" spans="1:27" s="179" customFormat="1" ht="22.5" customHeight="1" x14ac:dyDescent="0.25">
      <c r="A25" s="209"/>
      <c r="B25" s="210"/>
      <c r="C25" s="177"/>
      <c r="D25" s="178"/>
      <c r="E25" s="177"/>
      <c r="F25" s="177"/>
      <c r="G25" s="177"/>
      <c r="H25" s="177"/>
      <c r="I25" s="177"/>
      <c r="J25" s="178"/>
      <c r="K25" s="177"/>
      <c r="L25" s="178"/>
      <c r="M25" s="177"/>
      <c r="N25" s="178"/>
      <c r="O25" s="177"/>
      <c r="P25" s="177"/>
      <c r="Q25" s="177"/>
      <c r="R25" s="178"/>
      <c r="S25" s="177"/>
      <c r="T25" s="178"/>
      <c r="U25" s="177"/>
      <c r="V25" s="178"/>
      <c r="W25" s="177"/>
      <c r="X25" s="178"/>
      <c r="Y25" s="177"/>
      <c r="Z25" s="178"/>
      <c r="AA25" s="177"/>
    </row>
    <row r="26" spans="1:27" ht="20.25" customHeight="1" x14ac:dyDescent="0.25">
      <c r="A26" s="127" t="s">
        <v>111</v>
      </c>
      <c r="B26" s="127"/>
      <c r="C26" s="45"/>
      <c r="D26" s="26"/>
      <c r="E26" s="45"/>
      <c r="F26" s="45"/>
      <c r="G26" s="45"/>
      <c r="H26" s="26"/>
      <c r="I26" s="45"/>
      <c r="J26" s="26"/>
      <c r="K26" s="45"/>
      <c r="L26" s="26"/>
      <c r="M26" s="45"/>
      <c r="N26" s="26"/>
      <c r="O26" s="45"/>
      <c r="P26" s="45"/>
      <c r="Q26" s="45"/>
      <c r="R26" s="26"/>
      <c r="S26" s="47"/>
      <c r="T26" s="26"/>
      <c r="U26" s="45"/>
      <c r="V26" s="26"/>
      <c r="W26" s="47"/>
      <c r="X26" s="26"/>
      <c r="Y26" s="47"/>
      <c r="Z26" s="26"/>
      <c r="AA26" s="47"/>
    </row>
    <row r="27" spans="1:27" ht="20.25" customHeight="1" x14ac:dyDescent="0.25">
      <c r="A27" s="151" t="s">
        <v>251</v>
      </c>
      <c r="B27" s="151"/>
      <c r="C27" s="45">
        <v>0</v>
      </c>
      <c r="D27" s="26"/>
      <c r="E27" s="45">
        <v>0</v>
      </c>
      <c r="F27" s="45"/>
      <c r="G27" s="45">
        <v>0</v>
      </c>
      <c r="H27" s="26"/>
      <c r="I27" s="45">
        <v>0</v>
      </c>
      <c r="J27" s="26"/>
      <c r="K27" s="45">
        <f>'SI-9'!F47</f>
        <v>18224798</v>
      </c>
      <c r="L27" s="26"/>
      <c r="M27" s="45">
        <v>0</v>
      </c>
      <c r="N27" s="26"/>
      <c r="O27" s="45">
        <v>0</v>
      </c>
      <c r="P27" s="45"/>
      <c r="Q27" s="26">
        <v>0</v>
      </c>
      <c r="R27" s="26"/>
      <c r="S27" s="45">
        <v>0</v>
      </c>
      <c r="T27" s="26"/>
      <c r="U27" s="26">
        <f>SUM(M27:S27)</f>
        <v>0</v>
      </c>
      <c r="V27" s="26"/>
      <c r="W27" s="26">
        <f>SUM(C27,E27,I27,K27,U27)</f>
        <v>18224798</v>
      </c>
      <c r="X27" s="26"/>
      <c r="Y27" s="26">
        <f>'SI-9'!F48</f>
        <v>44085514</v>
      </c>
      <c r="Z27" s="26"/>
      <c r="AA27" s="26">
        <f>SUM(Y27,W27)</f>
        <v>62310312</v>
      </c>
    </row>
    <row r="28" spans="1:27" ht="20.25" customHeight="1" x14ac:dyDescent="0.25">
      <c r="A28" s="33" t="s">
        <v>203</v>
      </c>
      <c r="B28" s="208"/>
      <c r="C28" s="45">
        <v>0</v>
      </c>
      <c r="D28" s="26"/>
      <c r="E28" s="45">
        <v>0</v>
      </c>
      <c r="F28" s="45"/>
      <c r="G28" s="45">
        <v>0</v>
      </c>
      <c r="H28" s="26"/>
      <c r="I28" s="45">
        <v>0</v>
      </c>
      <c r="J28" s="26"/>
      <c r="K28" s="45">
        <v>11153257</v>
      </c>
      <c r="L28" s="26"/>
      <c r="M28" s="45">
        <v>-4028670</v>
      </c>
      <c r="N28" s="26"/>
      <c r="O28" s="26">
        <v>0</v>
      </c>
      <c r="P28" s="45"/>
      <c r="Q28" s="26">
        <v>0</v>
      </c>
      <c r="R28" s="26"/>
      <c r="S28" s="26">
        <f>'SI-9'!F32</f>
        <v>-74334</v>
      </c>
      <c r="T28" s="26"/>
      <c r="U28" s="26">
        <f>SUM(M28:S28)</f>
        <v>-4103004</v>
      </c>
      <c r="V28" s="26"/>
      <c r="W28" s="26">
        <f>SUM(C28,E28,I28,K28,U28)</f>
        <v>7050253</v>
      </c>
      <c r="X28" s="26"/>
      <c r="Y28" s="26">
        <f>'SI-9'!F43-'SCE (conso)-10'!W28</f>
        <v>-1111225</v>
      </c>
      <c r="Z28" s="26"/>
      <c r="AA28" s="26">
        <f>SUM(Y28,W28)</f>
        <v>5939028</v>
      </c>
    </row>
    <row r="29" spans="1:27" ht="20.25" customHeight="1" x14ac:dyDescent="0.25">
      <c r="A29" s="127" t="s">
        <v>109</v>
      </c>
      <c r="B29" s="127"/>
      <c r="C29" s="42">
        <f>SUM(C27:C28)</f>
        <v>0</v>
      </c>
      <c r="D29" s="126"/>
      <c r="E29" s="42">
        <f>SUM(E27:E28)</f>
        <v>0</v>
      </c>
      <c r="F29" s="14"/>
      <c r="G29" s="42">
        <f>SUM(G27:G28)</f>
        <v>0</v>
      </c>
      <c r="H29" s="126"/>
      <c r="I29" s="42">
        <f>SUM(I27:I28)</f>
        <v>0</v>
      </c>
      <c r="J29" s="126"/>
      <c r="K29" s="42">
        <f>SUM(K27:K28)</f>
        <v>29378055</v>
      </c>
      <c r="L29" s="126"/>
      <c r="M29" s="42">
        <f>SUM(M27:M28)</f>
        <v>-4028670</v>
      </c>
      <c r="N29" s="126"/>
      <c r="O29" s="42">
        <f>SUM(O27:O28)</f>
        <v>0</v>
      </c>
      <c r="P29" s="14"/>
      <c r="Q29" s="155">
        <f>SUM(Q28)</f>
        <v>0</v>
      </c>
      <c r="R29" s="126"/>
      <c r="S29" s="42">
        <f>SUM(S27:S28)</f>
        <v>-74334</v>
      </c>
      <c r="T29" s="126"/>
      <c r="U29" s="42">
        <f>SUM(U27:U28)</f>
        <v>-4103004</v>
      </c>
      <c r="V29" s="126"/>
      <c r="W29" s="42">
        <f>SUM(W27:W28)</f>
        <v>25275051</v>
      </c>
      <c r="X29" s="126"/>
      <c r="Y29" s="42">
        <f>SUM(Y27:Y28)</f>
        <v>42974289</v>
      </c>
      <c r="Z29" s="126"/>
      <c r="AA29" s="42">
        <f>SUM(AA27:AA28)</f>
        <v>68249340</v>
      </c>
    </row>
    <row r="30" spans="1:27" ht="20.25" customHeight="1" x14ac:dyDescent="0.25">
      <c r="A30" s="128"/>
      <c r="B30" s="128"/>
      <c r="C30" s="14"/>
      <c r="D30" s="126"/>
      <c r="E30" s="14"/>
      <c r="F30" s="14"/>
      <c r="G30" s="14"/>
      <c r="H30" s="126"/>
      <c r="I30" s="14"/>
      <c r="J30" s="126"/>
      <c r="K30" s="14"/>
      <c r="L30" s="126"/>
      <c r="M30" s="14"/>
      <c r="N30" s="126"/>
      <c r="O30" s="14"/>
      <c r="P30" s="14"/>
      <c r="Q30" s="14"/>
      <c r="R30" s="126"/>
      <c r="S30" s="126"/>
      <c r="T30" s="126"/>
      <c r="U30" s="257"/>
      <c r="V30" s="126"/>
      <c r="W30" s="14"/>
      <c r="X30" s="126"/>
      <c r="Y30" s="14"/>
      <c r="Z30" s="126"/>
      <c r="AA30" s="14"/>
    </row>
    <row r="31" spans="1:27" ht="20.25" customHeight="1" x14ac:dyDescent="0.25">
      <c r="A31" s="128" t="s">
        <v>194</v>
      </c>
      <c r="B31" s="128"/>
      <c r="C31" s="159">
        <v>0</v>
      </c>
      <c r="D31" s="182"/>
      <c r="E31" s="159">
        <v>0</v>
      </c>
      <c r="F31" s="159"/>
      <c r="G31" s="159">
        <v>0</v>
      </c>
      <c r="H31" s="182"/>
      <c r="I31" s="159">
        <v>12322000</v>
      </c>
      <c r="J31" s="182"/>
      <c r="K31" s="159">
        <v>-12322000</v>
      </c>
      <c r="L31" s="182"/>
      <c r="M31" s="159">
        <v>0</v>
      </c>
      <c r="N31" s="182"/>
      <c r="O31" s="159">
        <v>0</v>
      </c>
      <c r="P31" s="159"/>
      <c r="Q31" s="159">
        <v>0</v>
      </c>
      <c r="R31" s="182"/>
      <c r="S31" s="182">
        <v>0</v>
      </c>
      <c r="T31" s="182"/>
      <c r="U31" s="258">
        <f>SUM(M31:S31)</f>
        <v>0</v>
      </c>
      <c r="V31" s="182"/>
      <c r="W31" s="159">
        <f>SUM(C31,E31,G31,I31,K31,U31)</f>
        <v>0</v>
      </c>
      <c r="X31" s="182"/>
      <c r="Y31" s="159">
        <v>0</v>
      </c>
      <c r="Z31" s="182"/>
      <c r="AA31" s="159">
        <f>SUM(Y31,W31)</f>
        <v>0</v>
      </c>
    </row>
    <row r="32" spans="1:27" ht="20.25" customHeight="1" x14ac:dyDescent="0.25">
      <c r="A32" s="154" t="s">
        <v>124</v>
      </c>
      <c r="B32" s="154"/>
      <c r="C32" s="26">
        <v>0</v>
      </c>
      <c r="D32" s="68"/>
      <c r="E32" s="26">
        <v>0</v>
      </c>
      <c r="F32" s="26"/>
      <c r="G32" s="26">
        <v>0</v>
      </c>
      <c r="H32" s="68"/>
      <c r="I32" s="26">
        <v>3227631</v>
      </c>
      <c r="J32" s="26"/>
      <c r="K32" s="26">
        <f>-I32</f>
        <v>-3227631</v>
      </c>
      <c r="L32" s="68"/>
      <c r="M32" s="26">
        <v>0</v>
      </c>
      <c r="N32" s="68"/>
      <c r="O32" s="26">
        <v>0</v>
      </c>
      <c r="P32" s="26"/>
      <c r="Q32" s="26">
        <v>0</v>
      </c>
      <c r="R32" s="68"/>
      <c r="S32" s="26">
        <v>0</v>
      </c>
      <c r="T32" s="68"/>
      <c r="U32" s="259">
        <f>SUM(M32:S32)</f>
        <v>0</v>
      </c>
      <c r="V32" s="68"/>
      <c r="W32" s="47">
        <f>SUM(C32,E32,G32,I32,K32,U32)</f>
        <v>0</v>
      </c>
      <c r="X32" s="68"/>
      <c r="Y32" s="47">
        <v>0</v>
      </c>
      <c r="Z32" s="68"/>
      <c r="AA32" s="47">
        <f>SUM(Y32,W32)</f>
        <v>0</v>
      </c>
    </row>
    <row r="33" spans="1:27" ht="20.25" customHeight="1" x14ac:dyDescent="0.25">
      <c r="A33" s="128" t="s">
        <v>86</v>
      </c>
      <c r="B33" s="128"/>
      <c r="C33" s="26">
        <v>0</v>
      </c>
      <c r="D33" s="68"/>
      <c r="E33" s="26">
        <v>0</v>
      </c>
      <c r="F33" s="26"/>
      <c r="G33" s="26">
        <v>0</v>
      </c>
      <c r="H33" s="68"/>
      <c r="I33" s="26">
        <v>0</v>
      </c>
      <c r="J33" s="68"/>
      <c r="K33" s="26">
        <v>52687366</v>
      </c>
      <c r="L33" s="68"/>
      <c r="M33" s="26">
        <v>0</v>
      </c>
      <c r="N33" s="68"/>
      <c r="O33" s="26">
        <f>-K33</f>
        <v>-52687366</v>
      </c>
      <c r="P33" s="26"/>
      <c r="Q33" s="26">
        <v>0</v>
      </c>
      <c r="R33" s="68"/>
      <c r="S33" s="26">
        <v>0</v>
      </c>
      <c r="T33" s="68"/>
      <c r="U33" s="260">
        <f>SUM(M33:S33)</f>
        <v>-52687366</v>
      </c>
      <c r="V33" s="68"/>
      <c r="W33" s="47">
        <f>SUM(C33,E33,G33,I33,K33,U33)</f>
        <v>0</v>
      </c>
      <c r="X33" s="68"/>
      <c r="Y33" s="26">
        <v>0</v>
      </c>
      <c r="Z33" s="68"/>
      <c r="AA33" s="47">
        <f>SUM(Y33,W33)</f>
        <v>0</v>
      </c>
    </row>
    <row r="34" spans="1:27" ht="22.5" customHeight="1" x14ac:dyDescent="0.25">
      <c r="A34" s="128" t="s">
        <v>128</v>
      </c>
      <c r="B34" s="189">
        <v>25</v>
      </c>
      <c r="C34" s="159">
        <v>0</v>
      </c>
      <c r="D34" s="182"/>
      <c r="E34" s="159">
        <v>0</v>
      </c>
      <c r="F34" s="159"/>
      <c r="G34" s="176">
        <v>1003600000</v>
      </c>
      <c r="H34" s="182"/>
      <c r="I34" s="159">
        <v>-50380000</v>
      </c>
      <c r="J34" s="182"/>
      <c r="K34" s="159">
        <f>-I34</f>
        <v>50380000</v>
      </c>
      <c r="L34" s="182"/>
      <c r="M34" s="159">
        <v>0</v>
      </c>
      <c r="N34" s="182"/>
      <c r="O34" s="159">
        <v>0</v>
      </c>
      <c r="P34" s="159"/>
      <c r="Q34" s="159">
        <v>0</v>
      </c>
      <c r="R34" s="182"/>
      <c r="S34" s="159">
        <v>0</v>
      </c>
      <c r="T34" s="182"/>
      <c r="U34" s="258">
        <f>SUM(M34:S34)</f>
        <v>0</v>
      </c>
      <c r="V34" s="182"/>
      <c r="W34" s="176">
        <f>SUM(C34,E34,G34,I34,K34,U34)</f>
        <v>1003600000</v>
      </c>
      <c r="X34" s="182"/>
      <c r="Y34" s="159">
        <v>0</v>
      </c>
      <c r="Z34" s="182"/>
      <c r="AA34" s="26">
        <f>SUM(Y34,W34)</f>
        <v>1003600000</v>
      </c>
    </row>
    <row r="35" spans="1:27" ht="20.25" customHeight="1" thickBot="1" x14ac:dyDescent="0.3">
      <c r="A35" s="127" t="s">
        <v>192</v>
      </c>
      <c r="B35" s="127"/>
      <c r="C35" s="15">
        <f>SUM(C14,C20,C24,C29,C31:C34)</f>
        <v>681479688</v>
      </c>
      <c r="D35" s="14"/>
      <c r="E35" s="15">
        <f>SUM(E14,E20,E24,E29,E31:E34)</f>
        <v>342170431</v>
      </c>
      <c r="F35" s="14"/>
      <c r="G35" s="15">
        <f>SUM(G14,G20,G24,G29,G31:G34)</f>
        <v>0</v>
      </c>
      <c r="H35" s="14"/>
      <c r="I35" s="15">
        <f>SUM(I14,I20,I24,I29,I31:I34)</f>
        <v>108695924</v>
      </c>
      <c r="J35" s="14"/>
      <c r="K35" s="15">
        <f>SUM(K14,K20,K24,K29,K31:K34)</f>
        <v>-164845405</v>
      </c>
      <c r="L35" s="14"/>
      <c r="M35" s="15">
        <f>SUM(M14,M20,M24,M29,M31:M34)</f>
        <v>-8841674</v>
      </c>
      <c r="N35" s="14"/>
      <c r="O35" s="15">
        <f>SUM(O14,O20,O24,O29,O31:O34)</f>
        <v>1266412462</v>
      </c>
      <c r="P35" s="14"/>
      <c r="Q35" s="15">
        <f>SUM(Q14,Q20,Q24,Q29,Q31:Q34)</f>
        <v>-7872929</v>
      </c>
      <c r="R35" s="14"/>
      <c r="S35" s="15">
        <f>SUM(S14,S20,S24,S29,S31:S34)</f>
        <v>1806789</v>
      </c>
      <c r="T35" s="14"/>
      <c r="U35" s="255">
        <f>SUM(U14,U20,U24,U29,U31:U34)</f>
        <v>1251504648</v>
      </c>
      <c r="V35" s="14"/>
      <c r="W35" s="15">
        <f>SUM(W14,W20,W24,W29,W31:W34)</f>
        <v>2219005286</v>
      </c>
      <c r="X35" s="14"/>
      <c r="Y35" s="15">
        <f>SUM(Y14,Y20,Y24,Y29,Y31:Y34)</f>
        <v>218866947</v>
      </c>
      <c r="Z35" s="14"/>
      <c r="AA35" s="15">
        <f>SUM(AA14,AA20,AA24,AA29,AA31:AA34)</f>
        <v>2437872233</v>
      </c>
    </row>
    <row r="36" spans="1:27" ht="20.25" customHeight="1" thickTop="1" x14ac:dyDescent="0.25"/>
    <row r="38" spans="1:27" s="206" customFormat="1" x14ac:dyDescent="0.25"/>
    <row r="39" spans="1:27" s="206" customFormat="1" x14ac:dyDescent="0.25"/>
    <row r="40" spans="1:27" s="206" customFormat="1" x14ac:dyDescent="0.25"/>
  </sheetData>
  <mergeCells count="4">
    <mergeCell ref="C5:AA5"/>
    <mergeCell ref="I6:K6"/>
    <mergeCell ref="M6:U6"/>
    <mergeCell ref="C12:AA12"/>
  </mergeCells>
  <pageMargins left="0.8" right="0.2" top="0.48" bottom="0.5" header="0.5" footer="0.5"/>
  <pageSetup paperSize="9" scale="50" firstPageNumber="10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view="pageBreakPreview" topLeftCell="B9" zoomScaleNormal="60" zoomScaleSheetLayoutView="100" workbookViewId="0">
      <selection activeCell="G29" sqref="G29"/>
    </sheetView>
  </sheetViews>
  <sheetFormatPr defaultColWidth="9.140625" defaultRowHeight="15" x14ac:dyDescent="0.25"/>
  <cols>
    <col min="1" max="1" width="47.85546875" style="132" customWidth="1"/>
    <col min="2" max="2" width="5.42578125" style="132" bestFit="1" customWidth="1"/>
    <col min="3" max="3" width="16.42578125" style="132" bestFit="1" customWidth="1"/>
    <col min="4" max="4" width="1.140625" style="132" customWidth="1"/>
    <col min="5" max="5" width="14.85546875" style="132" customWidth="1"/>
    <col min="6" max="6" width="1.140625" style="132" customWidth="1"/>
    <col min="7" max="7" width="14" style="132" bestFit="1" customWidth="1"/>
    <col min="8" max="8" width="1.140625" style="132" customWidth="1"/>
    <col min="9" max="9" width="14.7109375" style="132" bestFit="1" customWidth="1"/>
    <col min="10" max="10" width="1.140625" style="132" customWidth="1"/>
    <col min="11" max="11" width="14" style="132" bestFit="1" customWidth="1"/>
    <col min="12" max="12" width="1.140625" style="132" customWidth="1"/>
    <col min="13" max="13" width="15.42578125" style="132" customWidth="1"/>
    <col min="14" max="14" width="1" style="132" customWidth="1"/>
    <col min="15" max="15" width="15.85546875" style="132" bestFit="1" customWidth="1"/>
    <col min="16" max="16" width="1.140625" style="132" customWidth="1"/>
    <col min="17" max="17" width="13.5703125" style="132" customWidth="1"/>
    <col min="18" max="18" width="1.140625" style="132" customWidth="1"/>
    <col min="19" max="19" width="15.42578125" style="132" customWidth="1"/>
    <col min="20" max="20" width="1.140625" style="132" customWidth="1"/>
    <col min="21" max="21" width="15.42578125" style="132" customWidth="1"/>
    <col min="22" max="22" width="1.140625" style="132" customWidth="1"/>
    <col min="23" max="23" width="14.7109375" style="132" bestFit="1" customWidth="1"/>
    <col min="24" max="24" width="1.140625" style="132" customWidth="1"/>
    <col min="25" max="25" width="15.7109375" style="132" bestFit="1" customWidth="1"/>
    <col min="26" max="16384" width="9.140625" style="132"/>
  </cols>
  <sheetData>
    <row r="1" spans="1:25" s="167" customFormat="1" ht="20.25" customHeight="1" x14ac:dyDescent="0.3">
      <c r="A1" s="9" t="s">
        <v>234</v>
      </c>
      <c r="B1" s="9"/>
      <c r="C1" s="103"/>
      <c r="D1" s="129"/>
      <c r="E1" s="105"/>
      <c r="F1" s="105"/>
      <c r="G1" s="106"/>
      <c r="H1" s="129"/>
      <c r="I1" s="106"/>
      <c r="J1" s="129"/>
      <c r="K1" s="103"/>
      <c r="L1" s="129"/>
      <c r="M1" s="103"/>
      <c r="N1" s="103"/>
      <c r="O1" s="103"/>
      <c r="P1" s="129"/>
      <c r="Q1" s="106"/>
      <c r="R1" s="129"/>
      <c r="S1" s="103"/>
      <c r="T1" s="129"/>
      <c r="U1" s="103"/>
      <c r="V1" s="129"/>
      <c r="W1" s="103"/>
      <c r="X1" s="129"/>
      <c r="Y1" s="105"/>
    </row>
    <row r="2" spans="1:25" s="167" customFormat="1" ht="20.25" customHeight="1" x14ac:dyDescent="0.3">
      <c r="A2" s="231" t="s">
        <v>235</v>
      </c>
      <c r="B2" s="9"/>
      <c r="C2" s="103"/>
      <c r="D2" s="129"/>
      <c r="E2" s="105"/>
      <c r="F2" s="105"/>
      <c r="G2" s="106"/>
      <c r="H2" s="129"/>
      <c r="I2" s="106"/>
      <c r="J2" s="129"/>
      <c r="K2" s="103"/>
      <c r="L2" s="129"/>
      <c r="M2" s="103"/>
      <c r="N2" s="103"/>
      <c r="O2" s="103"/>
      <c r="P2" s="129"/>
      <c r="Q2" s="106"/>
      <c r="R2" s="129"/>
      <c r="S2" s="103"/>
      <c r="T2" s="129"/>
      <c r="U2" s="103"/>
      <c r="V2" s="129"/>
      <c r="W2" s="103"/>
      <c r="X2" s="129"/>
      <c r="Y2" s="105"/>
    </row>
    <row r="3" spans="1:25" ht="20.25" customHeight="1" x14ac:dyDescent="0.25">
      <c r="A3" s="21" t="s">
        <v>119</v>
      </c>
      <c r="B3" s="21"/>
      <c r="C3" s="16"/>
      <c r="D3" s="123"/>
      <c r="E3" s="25"/>
      <c r="F3" s="25"/>
      <c r="G3" s="48"/>
      <c r="H3" s="123"/>
      <c r="I3" s="48"/>
      <c r="J3" s="123"/>
      <c r="K3" s="16"/>
      <c r="L3" s="123"/>
      <c r="M3" s="16"/>
      <c r="N3" s="16"/>
      <c r="O3" s="16"/>
      <c r="P3" s="123"/>
      <c r="Q3" s="48"/>
      <c r="R3" s="123"/>
      <c r="S3" s="16"/>
      <c r="T3" s="123"/>
      <c r="U3" s="16"/>
      <c r="V3" s="123"/>
      <c r="W3" s="16"/>
      <c r="X3" s="123"/>
      <c r="Y3" s="25"/>
    </row>
    <row r="4" spans="1:25" ht="20.25" customHeight="1" x14ac:dyDescent="0.25">
      <c r="A4" s="21"/>
      <c r="B4" s="21"/>
      <c r="C4" s="16"/>
      <c r="D4" s="123"/>
      <c r="E4" s="25"/>
      <c r="F4" s="25"/>
      <c r="G4" s="48"/>
      <c r="H4" s="123"/>
      <c r="I4" s="48"/>
      <c r="J4" s="123"/>
      <c r="K4" s="16"/>
      <c r="L4" s="123"/>
      <c r="M4" s="16"/>
      <c r="N4" s="16"/>
      <c r="O4" s="16"/>
      <c r="P4" s="123"/>
      <c r="Q4" s="48"/>
      <c r="R4" s="123"/>
      <c r="S4" s="16"/>
      <c r="T4" s="123"/>
      <c r="U4" s="16"/>
      <c r="V4" s="123"/>
      <c r="W4" s="16"/>
      <c r="X4" s="123"/>
      <c r="Y4" s="25"/>
    </row>
    <row r="5" spans="1:25" ht="20.25" customHeight="1" x14ac:dyDescent="0.25">
      <c r="A5" s="1"/>
      <c r="B5" s="1"/>
      <c r="C5" s="243" t="s">
        <v>28</v>
      </c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</row>
    <row r="6" spans="1:25" ht="20.25" customHeight="1" x14ac:dyDescent="0.25">
      <c r="A6" s="1"/>
      <c r="B6" s="1"/>
      <c r="C6" s="236"/>
      <c r="D6" s="236"/>
      <c r="E6" s="237"/>
      <c r="F6" s="237"/>
      <c r="G6" s="246" t="s">
        <v>246</v>
      </c>
      <c r="H6" s="246"/>
      <c r="I6" s="246"/>
      <c r="J6" s="236"/>
      <c r="K6" s="246" t="s">
        <v>49</v>
      </c>
      <c r="L6" s="246"/>
      <c r="M6" s="246"/>
      <c r="N6" s="246"/>
      <c r="O6" s="246"/>
      <c r="P6" s="246"/>
      <c r="Q6" s="246"/>
      <c r="R6" s="246"/>
      <c r="S6" s="246"/>
      <c r="T6" s="236"/>
      <c r="U6" s="236"/>
      <c r="V6" s="236"/>
      <c r="W6" s="236"/>
      <c r="X6" s="236"/>
      <c r="Y6" s="236"/>
    </row>
    <row r="7" spans="1:25" ht="20.25" customHeight="1" x14ac:dyDescent="0.25">
      <c r="A7" s="1"/>
      <c r="B7" s="1"/>
      <c r="C7" s="236"/>
      <c r="D7" s="236"/>
      <c r="E7" s="237"/>
      <c r="F7" s="237"/>
      <c r="G7" s="237"/>
      <c r="H7" s="237"/>
      <c r="I7" s="237"/>
      <c r="J7" s="236"/>
      <c r="K7" s="237"/>
      <c r="L7" s="237"/>
      <c r="M7" s="237"/>
      <c r="N7" s="237"/>
      <c r="O7" s="237"/>
      <c r="P7" s="237"/>
      <c r="Q7" s="237" t="s">
        <v>82</v>
      </c>
      <c r="R7" s="237"/>
      <c r="S7" s="237"/>
      <c r="T7" s="236"/>
      <c r="U7" s="236"/>
      <c r="V7" s="236"/>
      <c r="W7" s="236"/>
      <c r="X7" s="236"/>
      <c r="Y7" s="236"/>
    </row>
    <row r="8" spans="1:25" ht="20.25" customHeight="1" x14ac:dyDescent="0.25">
      <c r="A8" s="2"/>
      <c r="B8" s="2"/>
      <c r="C8" s="34" t="s">
        <v>12</v>
      </c>
      <c r="D8" s="237"/>
      <c r="E8" s="34"/>
      <c r="F8" s="34"/>
      <c r="G8" s="124"/>
      <c r="H8" s="237"/>
      <c r="I8" s="124"/>
      <c r="J8" s="237"/>
      <c r="K8" s="34"/>
      <c r="L8" s="237"/>
      <c r="M8" s="34"/>
      <c r="N8" s="34"/>
      <c r="O8" s="168" t="s">
        <v>116</v>
      </c>
      <c r="P8" s="237"/>
      <c r="Q8" s="34" t="s">
        <v>85</v>
      </c>
      <c r="R8" s="237"/>
      <c r="S8" s="34"/>
      <c r="T8" s="237"/>
      <c r="U8" s="34" t="s">
        <v>33</v>
      </c>
      <c r="V8" s="237"/>
      <c r="W8" s="16"/>
      <c r="X8" s="237"/>
      <c r="Y8" s="16"/>
    </row>
    <row r="9" spans="1:25" ht="20.25" customHeight="1" x14ac:dyDescent="0.25">
      <c r="A9" s="2"/>
      <c r="B9" s="2"/>
      <c r="C9" s="34" t="s">
        <v>16</v>
      </c>
      <c r="D9" s="237"/>
      <c r="E9" s="34"/>
      <c r="F9" s="34"/>
      <c r="G9" s="34"/>
      <c r="H9" s="237"/>
      <c r="I9" s="34" t="s">
        <v>11</v>
      </c>
      <c r="J9" s="237"/>
      <c r="K9" s="34"/>
      <c r="L9" s="237"/>
      <c r="M9" s="34"/>
      <c r="N9" s="34"/>
      <c r="O9" s="168" t="s">
        <v>117</v>
      </c>
      <c r="P9" s="237"/>
      <c r="Q9" s="168" t="s">
        <v>125</v>
      </c>
      <c r="R9" s="237"/>
      <c r="S9" s="34" t="s">
        <v>57</v>
      </c>
      <c r="T9" s="237"/>
      <c r="U9" s="34" t="s">
        <v>34</v>
      </c>
      <c r="V9" s="237"/>
      <c r="W9" s="22" t="s">
        <v>54</v>
      </c>
      <c r="X9" s="237"/>
      <c r="Y9" s="124"/>
    </row>
    <row r="10" spans="1:25" ht="20.25" customHeight="1" x14ac:dyDescent="0.25">
      <c r="A10" s="2"/>
      <c r="B10" s="2"/>
      <c r="C10" s="34" t="s">
        <v>15</v>
      </c>
      <c r="D10" s="237"/>
      <c r="E10" s="34" t="s">
        <v>35</v>
      </c>
      <c r="F10" s="34"/>
      <c r="G10" s="34" t="s">
        <v>45</v>
      </c>
      <c r="H10" s="237"/>
      <c r="I10" s="34" t="s">
        <v>13</v>
      </c>
      <c r="J10" s="237"/>
      <c r="K10" s="34" t="s">
        <v>170</v>
      </c>
      <c r="L10" s="237"/>
      <c r="M10" s="34" t="s">
        <v>83</v>
      </c>
      <c r="N10" s="34"/>
      <c r="O10" s="168" t="s">
        <v>118</v>
      </c>
      <c r="P10" s="237"/>
      <c r="Q10" s="168" t="s">
        <v>122</v>
      </c>
      <c r="R10" s="237"/>
      <c r="S10" s="34" t="s">
        <v>155</v>
      </c>
      <c r="T10" s="237"/>
      <c r="U10" s="34" t="s">
        <v>58</v>
      </c>
      <c r="V10" s="237"/>
      <c r="W10" s="34" t="s">
        <v>55</v>
      </c>
      <c r="X10" s="237"/>
      <c r="Y10" s="237" t="s">
        <v>5</v>
      </c>
    </row>
    <row r="11" spans="1:25" ht="20.25" customHeight="1" x14ac:dyDescent="0.25">
      <c r="A11" s="2"/>
      <c r="B11" s="41" t="s">
        <v>30</v>
      </c>
      <c r="C11" s="237" t="s">
        <v>14</v>
      </c>
      <c r="D11" s="237"/>
      <c r="E11" s="237" t="s">
        <v>36</v>
      </c>
      <c r="F11" s="237"/>
      <c r="G11" s="237" t="s">
        <v>7</v>
      </c>
      <c r="H11" s="237"/>
      <c r="I11" s="34" t="s">
        <v>179</v>
      </c>
      <c r="J11" s="237"/>
      <c r="K11" s="34" t="s">
        <v>146</v>
      </c>
      <c r="L11" s="237"/>
      <c r="M11" s="34" t="s">
        <v>84</v>
      </c>
      <c r="N11" s="34"/>
      <c r="O11" s="168" t="s">
        <v>204</v>
      </c>
      <c r="P11" s="237"/>
      <c r="Q11" s="168" t="s">
        <v>123</v>
      </c>
      <c r="R11" s="237"/>
      <c r="S11" s="34" t="s">
        <v>178</v>
      </c>
      <c r="T11" s="237"/>
      <c r="U11" s="237" t="s">
        <v>147</v>
      </c>
      <c r="V11" s="237"/>
      <c r="W11" s="237" t="s">
        <v>44</v>
      </c>
      <c r="X11" s="237"/>
      <c r="Y11" s="237" t="s">
        <v>178</v>
      </c>
    </row>
    <row r="12" spans="1:25" ht="20.25" customHeight="1" x14ac:dyDescent="0.25">
      <c r="A12" s="2"/>
      <c r="B12" s="2"/>
      <c r="C12" s="247" t="s">
        <v>94</v>
      </c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</row>
    <row r="13" spans="1:25" ht="20.25" customHeight="1" x14ac:dyDescent="0.25">
      <c r="A13" s="2" t="s">
        <v>222</v>
      </c>
      <c r="B13" s="2"/>
    </row>
    <row r="14" spans="1:25" ht="20.25" customHeight="1" x14ac:dyDescent="0.25">
      <c r="A14" s="2" t="s">
        <v>223</v>
      </c>
      <c r="B14" s="2"/>
      <c r="C14" s="236">
        <f>'SCE (conso)-10'!C35</f>
        <v>681479688</v>
      </c>
      <c r="D14" s="236"/>
      <c r="E14" s="236">
        <f>'SCE (conso)-10'!E35</f>
        <v>342170431</v>
      </c>
      <c r="F14" s="236"/>
      <c r="G14" s="236">
        <f>'SCE (conso)-10'!I35</f>
        <v>108695924</v>
      </c>
      <c r="H14" s="236"/>
      <c r="I14" s="236">
        <f>'SCE (conso)-10'!K35</f>
        <v>-164845405</v>
      </c>
      <c r="J14" s="236"/>
      <c r="K14" s="236">
        <f>'SCE (conso)-10'!M35</f>
        <v>-8841674</v>
      </c>
      <c r="L14" s="236"/>
      <c r="M14" s="236">
        <f>'SCE (conso)-10'!O35</f>
        <v>1266412462</v>
      </c>
      <c r="N14" s="236"/>
      <c r="O14" s="236">
        <f>'SCE (conso)-10'!Q35</f>
        <v>-7872929</v>
      </c>
      <c r="P14" s="236"/>
      <c r="Q14" s="236">
        <f>'SCE (conso)-10'!S35</f>
        <v>1806789</v>
      </c>
      <c r="R14" s="236"/>
      <c r="S14" s="236">
        <f>SUM(K14:Q14)</f>
        <v>1251504648</v>
      </c>
      <c r="T14" s="236"/>
      <c r="U14" s="236">
        <f>SUM(C14:I14)+S14</f>
        <v>2219005286</v>
      </c>
      <c r="V14" s="236"/>
      <c r="W14" s="236">
        <f>'SCE (conso)-10'!Y35</f>
        <v>218866947</v>
      </c>
      <c r="X14" s="236"/>
      <c r="Y14" s="236">
        <f>SUM(U14:W14)</f>
        <v>2437872233</v>
      </c>
    </row>
    <row r="15" spans="1:25" ht="20.25" customHeight="1" x14ac:dyDescent="0.25">
      <c r="A15" s="70" t="s">
        <v>114</v>
      </c>
      <c r="B15" s="70"/>
      <c r="C15" s="14"/>
      <c r="D15" s="126"/>
      <c r="E15" s="14"/>
      <c r="F15" s="14"/>
      <c r="G15" s="14"/>
      <c r="H15" s="126"/>
      <c r="I15" s="14"/>
      <c r="J15" s="126"/>
      <c r="K15" s="14"/>
      <c r="L15" s="126"/>
      <c r="M15" s="14"/>
      <c r="N15" s="14"/>
      <c r="O15" s="14"/>
      <c r="P15" s="126"/>
      <c r="Q15" s="126"/>
      <c r="R15" s="126"/>
      <c r="S15" s="14"/>
      <c r="T15" s="126"/>
      <c r="U15" s="14"/>
      <c r="V15" s="126"/>
      <c r="W15" s="14"/>
      <c r="X15" s="126"/>
      <c r="Y15" s="14"/>
    </row>
    <row r="16" spans="1:25" ht="20.25" customHeight="1" x14ac:dyDescent="0.25">
      <c r="A16" s="161" t="s">
        <v>225</v>
      </c>
      <c r="B16" s="161"/>
      <c r="C16" s="14"/>
      <c r="D16" s="126"/>
      <c r="E16" s="14"/>
      <c r="F16" s="14"/>
      <c r="G16" s="14"/>
      <c r="H16" s="126"/>
      <c r="I16" s="14"/>
      <c r="J16" s="126"/>
      <c r="K16" s="14"/>
      <c r="L16" s="126"/>
      <c r="M16" s="14"/>
      <c r="N16" s="14"/>
      <c r="O16" s="14"/>
      <c r="P16" s="126"/>
      <c r="Q16" s="126"/>
      <c r="R16" s="126"/>
      <c r="S16" s="14"/>
      <c r="T16" s="126"/>
      <c r="U16" s="14"/>
      <c r="V16" s="126"/>
      <c r="W16" s="14"/>
      <c r="X16" s="126"/>
      <c r="Y16" s="14"/>
    </row>
    <row r="17" spans="1:25" ht="20.25" customHeight="1" x14ac:dyDescent="0.25">
      <c r="A17" s="154" t="s">
        <v>205</v>
      </c>
      <c r="B17" s="189">
        <v>35</v>
      </c>
      <c r="C17" s="26">
        <v>0</v>
      </c>
      <c r="D17" s="68"/>
      <c r="E17" s="26">
        <v>0</v>
      </c>
      <c r="F17" s="26"/>
      <c r="G17" s="26">
        <v>0</v>
      </c>
      <c r="H17" s="68"/>
      <c r="I17" s="26">
        <v>-6814590</v>
      </c>
      <c r="J17" s="68"/>
      <c r="K17" s="26">
        <v>0</v>
      </c>
      <c r="L17" s="68"/>
      <c r="M17" s="26">
        <v>0</v>
      </c>
      <c r="N17" s="26"/>
      <c r="O17" s="26">
        <v>0</v>
      </c>
      <c r="P17" s="68"/>
      <c r="Q17" s="26">
        <v>0</v>
      </c>
      <c r="R17" s="68"/>
      <c r="S17" s="26">
        <f>SUM(K17:Q17)</f>
        <v>0</v>
      </c>
      <c r="T17" s="68"/>
      <c r="U17" s="157">
        <f>SUM(C17:I17)+S17</f>
        <v>-6814590</v>
      </c>
      <c r="V17" s="68"/>
      <c r="W17" s="30">
        <v>0</v>
      </c>
      <c r="X17" s="68"/>
      <c r="Y17" s="159">
        <f>SUM(U17:W17)</f>
        <v>-6814590</v>
      </c>
    </row>
    <row r="18" spans="1:25" ht="20.25" customHeight="1" x14ac:dyDescent="0.25">
      <c r="A18" s="127" t="s">
        <v>247</v>
      </c>
      <c r="B18" s="127"/>
      <c r="C18" s="155">
        <f>SUM(C17:C17)</f>
        <v>0</v>
      </c>
      <c r="D18" s="156"/>
      <c r="E18" s="155">
        <f>SUM(E17:E17)</f>
        <v>0</v>
      </c>
      <c r="F18" s="165"/>
      <c r="G18" s="155">
        <f>SUM(G17:G17)</f>
        <v>0</v>
      </c>
      <c r="H18" s="156"/>
      <c r="I18" s="155">
        <f>SUM(I17:I17)</f>
        <v>-6814590</v>
      </c>
      <c r="J18" s="156"/>
      <c r="K18" s="155">
        <f>SUM(K17:K17)</f>
        <v>0</v>
      </c>
      <c r="L18" s="156"/>
      <c r="M18" s="155">
        <f>SUM(M17:M17)</f>
        <v>0</v>
      </c>
      <c r="N18" s="165"/>
      <c r="O18" s="155">
        <f>SUM(O17:O17)</f>
        <v>0</v>
      </c>
      <c r="P18" s="156"/>
      <c r="Q18" s="155">
        <f>SUM(Q17:Q17)</f>
        <v>0</v>
      </c>
      <c r="R18" s="156"/>
      <c r="S18" s="155">
        <f>SUM(S17:S17)</f>
        <v>0</v>
      </c>
      <c r="T18" s="156"/>
      <c r="U18" s="155">
        <f>SUM(U17:U17)</f>
        <v>-6814590</v>
      </c>
      <c r="V18" s="156"/>
      <c r="W18" s="155">
        <f>SUM(W17:W17)</f>
        <v>0</v>
      </c>
      <c r="X18" s="156"/>
      <c r="Y18" s="155">
        <f>SUM(Y17:Y17)</f>
        <v>-6814590</v>
      </c>
    </row>
    <row r="19" spans="1:25" ht="20.25" customHeight="1" x14ac:dyDescent="0.25">
      <c r="A19" s="128"/>
      <c r="B19" s="128"/>
      <c r="C19" s="14"/>
      <c r="D19" s="126"/>
      <c r="E19" s="14"/>
      <c r="F19" s="14"/>
      <c r="G19" s="14"/>
      <c r="H19" s="126"/>
      <c r="I19" s="14"/>
      <c r="J19" s="126"/>
      <c r="K19" s="14"/>
      <c r="L19" s="126"/>
      <c r="M19" s="14"/>
      <c r="N19" s="14"/>
      <c r="O19" s="14"/>
      <c r="P19" s="126"/>
      <c r="Q19" s="126"/>
      <c r="R19" s="126"/>
      <c r="S19" s="14"/>
      <c r="T19" s="126"/>
      <c r="U19" s="14"/>
      <c r="V19" s="126"/>
      <c r="W19" s="14"/>
      <c r="X19" s="126"/>
      <c r="Y19" s="14"/>
    </row>
    <row r="20" spans="1:25" ht="20.25" customHeight="1" x14ac:dyDescent="0.25">
      <c r="A20" s="127" t="s">
        <v>111</v>
      </c>
      <c r="B20" s="127"/>
      <c r="C20" s="45"/>
      <c r="D20" s="26"/>
      <c r="E20" s="45"/>
      <c r="F20" s="45"/>
      <c r="G20" s="45"/>
      <c r="H20" s="26"/>
      <c r="I20" s="45"/>
      <c r="J20" s="26"/>
      <c r="K20" s="45"/>
      <c r="L20" s="26"/>
      <c r="M20" s="45"/>
      <c r="N20" s="45"/>
      <c r="O20" s="45"/>
      <c r="P20" s="26"/>
      <c r="Q20" s="47"/>
      <c r="R20" s="26"/>
      <c r="S20" s="45"/>
      <c r="T20" s="26"/>
      <c r="U20" s="47"/>
      <c r="V20" s="26"/>
      <c r="W20" s="47"/>
      <c r="X20" s="26"/>
      <c r="Y20" s="47"/>
    </row>
    <row r="21" spans="1:25" ht="20.25" customHeight="1" x14ac:dyDescent="0.25">
      <c r="A21" s="151" t="s">
        <v>250</v>
      </c>
      <c r="B21" s="151"/>
      <c r="C21" s="45">
        <v>0</v>
      </c>
      <c r="D21" s="26"/>
      <c r="E21" s="45">
        <v>0</v>
      </c>
      <c r="F21" s="45"/>
      <c r="G21" s="45">
        <v>0</v>
      </c>
      <c r="H21" s="26"/>
      <c r="I21" s="175">
        <f>'SI-9'!D47</f>
        <v>-351722621</v>
      </c>
      <c r="J21" s="26"/>
      <c r="K21" s="45">
        <v>0</v>
      </c>
      <c r="L21" s="26"/>
      <c r="M21" s="45">
        <v>0</v>
      </c>
      <c r="N21" s="45"/>
      <c r="O21" s="26">
        <v>0</v>
      </c>
      <c r="P21" s="26"/>
      <c r="Q21" s="45">
        <v>0</v>
      </c>
      <c r="R21" s="26"/>
      <c r="S21" s="26">
        <f>SUM(K21:Q21)</f>
        <v>0</v>
      </c>
      <c r="T21" s="26"/>
      <c r="U21" s="159">
        <f>SUM(C21:I21)+S21</f>
        <v>-351722621</v>
      </c>
      <c r="V21" s="26"/>
      <c r="W21" s="26">
        <f>'SI-9'!D48</f>
        <v>-121952955</v>
      </c>
      <c r="X21" s="26"/>
      <c r="Y21" s="159">
        <f>SUM(U21:W21)</f>
        <v>-473675576</v>
      </c>
    </row>
    <row r="22" spans="1:25" ht="20.25" customHeight="1" x14ac:dyDescent="0.25">
      <c r="A22" s="33" t="s">
        <v>203</v>
      </c>
      <c r="B22" s="208"/>
      <c r="C22" s="45">
        <v>0</v>
      </c>
      <c r="D22" s="26"/>
      <c r="E22" s="45">
        <v>0</v>
      </c>
      <c r="F22" s="45"/>
      <c r="G22" s="45">
        <v>0</v>
      </c>
      <c r="H22" s="26"/>
      <c r="I22" s="45">
        <v>-11299124</v>
      </c>
      <c r="J22" s="26"/>
      <c r="K22" s="45">
        <v>-5321017</v>
      </c>
      <c r="L22" s="26"/>
      <c r="M22" s="26">
        <v>45878341</v>
      </c>
      <c r="N22" s="45"/>
      <c r="O22" s="26">
        <v>0</v>
      </c>
      <c r="P22" s="26"/>
      <c r="Q22" s="26">
        <f>'SI-9'!D32</f>
        <v>-94434</v>
      </c>
      <c r="R22" s="26"/>
      <c r="S22" s="26">
        <f>SUM(K22:Q22)</f>
        <v>40462890</v>
      </c>
      <c r="T22" s="26"/>
      <c r="U22" s="159">
        <f>SUM(C22:I22)+S22</f>
        <v>29163766</v>
      </c>
      <c r="V22" s="26"/>
      <c r="W22" s="26">
        <f>'SI-9'!D43-'SCE (conso)-11'!U22</f>
        <v>-753652</v>
      </c>
      <c r="X22" s="26"/>
      <c r="Y22" s="159">
        <f>SUM(U22:W22)</f>
        <v>28410114</v>
      </c>
    </row>
    <row r="23" spans="1:25" ht="20.25" customHeight="1" x14ac:dyDescent="0.25">
      <c r="A23" s="127" t="s">
        <v>109</v>
      </c>
      <c r="B23" s="127"/>
      <c r="C23" s="42">
        <f>SUM(C21:C22)</f>
        <v>0</v>
      </c>
      <c r="D23" s="126"/>
      <c r="E23" s="42">
        <f>SUM(E21:E22)</f>
        <v>0</v>
      </c>
      <c r="F23" s="14"/>
      <c r="G23" s="42">
        <f>SUM(G21:G22)</f>
        <v>0</v>
      </c>
      <c r="H23" s="126"/>
      <c r="I23" s="42">
        <f>SUM(I21:I22)</f>
        <v>-363021745</v>
      </c>
      <c r="J23" s="126"/>
      <c r="K23" s="42">
        <f>SUM(K21:K22)</f>
        <v>-5321017</v>
      </c>
      <c r="L23" s="126"/>
      <c r="M23" s="42">
        <f>SUM(M21:M22)</f>
        <v>45878341</v>
      </c>
      <c r="N23" s="14"/>
      <c r="O23" s="155">
        <f>SUM(O22)</f>
        <v>0</v>
      </c>
      <c r="P23" s="126"/>
      <c r="Q23" s="42">
        <f>SUM(Q21:Q22)</f>
        <v>-94434</v>
      </c>
      <c r="R23" s="126"/>
      <c r="S23" s="42">
        <f>SUM(S21:S22)</f>
        <v>40462890</v>
      </c>
      <c r="T23" s="126"/>
      <c r="U23" s="42">
        <f>SUM(U21:U22)</f>
        <v>-322558855</v>
      </c>
      <c r="V23" s="126"/>
      <c r="W23" s="42">
        <f>SUM(W21:W22)</f>
        <v>-122706607</v>
      </c>
      <c r="X23" s="126"/>
      <c r="Y23" s="42">
        <f>SUM(Y21:Y22)</f>
        <v>-445265462</v>
      </c>
    </row>
    <row r="24" spans="1:25" ht="20.25" customHeight="1" x14ac:dyDescent="0.25">
      <c r="A24" s="128"/>
      <c r="B24" s="128"/>
      <c r="C24" s="14"/>
      <c r="D24" s="126"/>
      <c r="E24" s="14"/>
      <c r="F24" s="14"/>
      <c r="G24" s="14"/>
      <c r="H24" s="126"/>
      <c r="I24" s="14"/>
      <c r="J24" s="126"/>
      <c r="K24" s="14"/>
      <c r="L24" s="126"/>
      <c r="M24" s="14"/>
      <c r="N24" s="14"/>
      <c r="O24" s="14"/>
      <c r="P24" s="126"/>
      <c r="Q24" s="126"/>
      <c r="R24" s="126"/>
      <c r="S24" s="14"/>
      <c r="T24" s="126"/>
      <c r="U24" s="14"/>
      <c r="V24" s="126"/>
      <c r="W24" s="14"/>
      <c r="X24" s="126"/>
      <c r="Y24" s="14"/>
    </row>
    <row r="25" spans="1:25" ht="20.25" customHeight="1" x14ac:dyDescent="0.25">
      <c r="A25" s="128" t="s">
        <v>86</v>
      </c>
      <c r="B25" s="128"/>
      <c r="C25" s="26">
        <v>0</v>
      </c>
      <c r="D25" s="68"/>
      <c r="E25" s="26">
        <v>0</v>
      </c>
      <c r="F25" s="26"/>
      <c r="G25" s="26">
        <v>0</v>
      </c>
      <c r="H25" s="68"/>
      <c r="I25" s="26">
        <f>-M25</f>
        <v>52001236</v>
      </c>
      <c r="J25" s="68"/>
      <c r="K25" s="26">
        <v>0</v>
      </c>
      <c r="L25" s="68"/>
      <c r="M25" s="26">
        <v>-52001236</v>
      </c>
      <c r="N25" s="26"/>
      <c r="O25" s="26">
        <v>0</v>
      </c>
      <c r="P25" s="68"/>
      <c r="Q25" s="26">
        <v>0</v>
      </c>
      <c r="R25" s="68"/>
      <c r="S25" s="47">
        <f>SUM(K25:Q25)</f>
        <v>-52001236</v>
      </c>
      <c r="T25" s="68"/>
      <c r="U25" s="145">
        <f>SUM(S25,E25:I25)</f>
        <v>0</v>
      </c>
      <c r="V25" s="68"/>
      <c r="W25" s="26">
        <v>0</v>
      </c>
      <c r="X25" s="68"/>
      <c r="Y25" s="145">
        <f>SUM(U25:W25)</f>
        <v>0</v>
      </c>
    </row>
    <row r="26" spans="1:25" ht="20.25" customHeight="1" thickBot="1" x14ac:dyDescent="0.3">
      <c r="A26" s="127" t="s">
        <v>224</v>
      </c>
      <c r="B26" s="127"/>
      <c r="C26" s="15">
        <f>SUM(C14,C18,C23,C25:C25)</f>
        <v>681479688</v>
      </c>
      <c r="D26" s="14"/>
      <c r="E26" s="15">
        <f>SUM(E14,E18,E23,E25:E25)</f>
        <v>342170431</v>
      </c>
      <c r="F26" s="14"/>
      <c r="G26" s="15">
        <f>SUM(G14,G18,G23,G25:G25)</f>
        <v>108695924</v>
      </c>
      <c r="H26" s="14"/>
      <c r="I26" s="15">
        <f>SUM(I14,I18,I23,I25:I25)</f>
        <v>-482680504</v>
      </c>
      <c r="J26" s="14"/>
      <c r="K26" s="15">
        <f>SUM(K14,K18,K23,K25:K25)</f>
        <v>-14162691</v>
      </c>
      <c r="L26" s="14"/>
      <c r="M26" s="15">
        <f>SUM(M14,M18,M23,M25:M25)</f>
        <v>1260289567</v>
      </c>
      <c r="N26" s="14"/>
      <c r="O26" s="15">
        <f>SUM(O14,O18,O23,O25:O25)</f>
        <v>-7872929</v>
      </c>
      <c r="P26" s="14"/>
      <c r="Q26" s="15">
        <f>SUM(Q14,Q18,Q23,Q25:Q25)</f>
        <v>1712355</v>
      </c>
      <c r="R26" s="14"/>
      <c r="S26" s="15">
        <f>SUM(S14,S18,S23,S25:S25)</f>
        <v>1239966302</v>
      </c>
      <c r="T26" s="14"/>
      <c r="U26" s="15">
        <f>SUM(U14,U18,U23,U25:U25)</f>
        <v>1889631841</v>
      </c>
      <c r="V26" s="14"/>
      <c r="W26" s="15">
        <f>SUM(W14,W18,W23,W25:W25)</f>
        <v>96160340</v>
      </c>
      <c r="X26" s="14"/>
      <c r="Y26" s="15">
        <f>SUM(Y14,Y18,Y23,Y25:Y25)</f>
        <v>1985792181</v>
      </c>
    </row>
    <row r="27" spans="1:25" ht="20.25" customHeight="1" thickTop="1" x14ac:dyDescent="0.25"/>
    <row r="29" spans="1:25" s="206" customFormat="1" x14ac:dyDescent="0.25"/>
    <row r="30" spans="1:25" s="206" customFormat="1" x14ac:dyDescent="0.25"/>
    <row r="31" spans="1:25" s="206" customFormat="1" x14ac:dyDescent="0.25"/>
  </sheetData>
  <mergeCells count="4">
    <mergeCell ref="C5:Y5"/>
    <mergeCell ref="G6:I6"/>
    <mergeCell ref="K6:S6"/>
    <mergeCell ref="C12:Y12"/>
  </mergeCells>
  <pageMargins left="0.7" right="0.2" top="0.75" bottom="0.75" header="0.3" footer="0.3"/>
  <pageSetup paperSize="9" scale="57" firstPageNumber="11" fitToHeight="0" orientation="landscape" useFirstPageNumber="1" r:id="rId1"/>
  <headerFooter>
    <oddFooter>&amp;LThe accompanying notes are an integral part of these financial statements.
&amp;C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view="pageBreakPreview" topLeftCell="A16" zoomScaleNormal="85" zoomScaleSheetLayoutView="100" workbookViewId="0">
      <selection activeCell="G34" sqref="G34"/>
    </sheetView>
  </sheetViews>
  <sheetFormatPr defaultRowHeight="20.25" customHeight="1" x14ac:dyDescent="0.25"/>
  <cols>
    <col min="1" max="1" width="56.85546875" customWidth="1"/>
    <col min="2" max="2" width="10.85546875" style="201" customWidth="1"/>
    <col min="3" max="3" width="16.42578125" bestFit="1" customWidth="1"/>
    <col min="4" max="4" width="1.5703125" customWidth="1"/>
    <col min="5" max="5" width="14.5703125" customWidth="1"/>
    <col min="6" max="6" width="1.5703125" customWidth="1"/>
    <col min="7" max="7" width="21.5703125" customWidth="1"/>
    <col min="8" max="8" width="1.5703125" customWidth="1"/>
    <col min="9" max="9" width="13.85546875" customWidth="1"/>
    <col min="10" max="10" width="1.5703125" customWidth="1"/>
    <col min="11" max="11" width="14.5703125" customWidth="1"/>
    <col min="12" max="12" width="1.5703125" customWidth="1"/>
    <col min="13" max="13" width="16.5703125" customWidth="1"/>
    <col min="14" max="14" width="1.5703125" customWidth="1"/>
    <col min="15" max="15" width="17.5703125" customWidth="1"/>
  </cols>
  <sheetData>
    <row r="1" spans="1:26" s="132" customFormat="1" ht="20.25" customHeight="1" x14ac:dyDescent="0.25">
      <c r="A1" s="9" t="s">
        <v>234</v>
      </c>
      <c r="B1" s="196"/>
      <c r="C1" s="130"/>
      <c r="D1" s="131"/>
      <c r="E1" s="130"/>
      <c r="F1" s="130"/>
      <c r="G1" s="130"/>
      <c r="H1" s="131"/>
      <c r="I1" s="130"/>
      <c r="J1" s="131"/>
      <c r="K1" s="130"/>
      <c r="L1" s="131"/>
      <c r="M1" s="130"/>
      <c r="N1" s="131"/>
      <c r="O1" s="130"/>
    </row>
    <row r="2" spans="1:26" s="132" customFormat="1" ht="20.25" customHeight="1" x14ac:dyDescent="0.25">
      <c r="A2" s="231" t="s">
        <v>235</v>
      </c>
      <c r="B2" s="196"/>
      <c r="C2" s="130"/>
      <c r="D2" s="131"/>
      <c r="E2" s="130"/>
      <c r="F2" s="130"/>
      <c r="G2" s="130"/>
      <c r="H2" s="131"/>
      <c r="I2" s="130"/>
      <c r="J2" s="131"/>
      <c r="K2" s="130"/>
      <c r="L2" s="131"/>
      <c r="M2" s="130"/>
      <c r="N2" s="131"/>
      <c r="O2" s="130"/>
    </row>
    <row r="3" spans="1:26" s="132" customFormat="1" ht="20.25" customHeight="1" x14ac:dyDescent="0.25">
      <c r="A3" s="21" t="s">
        <v>96</v>
      </c>
      <c r="B3" s="197"/>
      <c r="C3" s="130"/>
      <c r="D3" s="131"/>
      <c r="E3" s="130"/>
      <c r="F3" s="130"/>
      <c r="G3" s="130"/>
      <c r="H3" s="131"/>
      <c r="I3" s="130"/>
      <c r="J3" s="131"/>
      <c r="K3" s="130"/>
      <c r="L3" s="131"/>
      <c r="M3" s="130"/>
      <c r="N3" s="131"/>
      <c r="O3" s="130"/>
    </row>
    <row r="4" spans="1:26" s="132" customFormat="1" ht="20.25" customHeight="1" x14ac:dyDescent="0.25">
      <c r="B4" s="198"/>
      <c r="C4" s="130"/>
      <c r="D4" s="131"/>
      <c r="E4" s="130"/>
      <c r="F4" s="130"/>
      <c r="G4" s="130"/>
      <c r="H4" s="131"/>
      <c r="I4" s="130"/>
      <c r="J4" s="131"/>
      <c r="K4" s="130"/>
      <c r="L4" s="131"/>
      <c r="M4" s="130"/>
      <c r="N4" s="131"/>
      <c r="O4" s="130"/>
    </row>
    <row r="5" spans="1:26" s="71" customFormat="1" ht="20.25" customHeight="1" x14ac:dyDescent="0.25">
      <c r="A5" s="133"/>
      <c r="B5" s="198"/>
      <c r="C5" s="248" t="s">
        <v>29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</row>
    <row r="6" spans="1:26" s="71" customFormat="1" ht="20.25" customHeight="1" x14ac:dyDescent="0.25">
      <c r="A6" s="133"/>
      <c r="B6" s="198"/>
      <c r="C6" s="225"/>
      <c r="D6" s="225"/>
      <c r="E6" s="226"/>
      <c r="F6" s="226"/>
      <c r="G6" s="226"/>
      <c r="H6" s="225"/>
      <c r="I6" s="249"/>
      <c r="J6" s="249"/>
      <c r="K6" s="249"/>
      <c r="L6" s="226"/>
      <c r="M6" s="226" t="s">
        <v>156</v>
      </c>
      <c r="N6" s="225"/>
      <c r="O6" s="225"/>
    </row>
    <row r="7" spans="1:26" s="136" customFormat="1" ht="20.25" customHeight="1" x14ac:dyDescent="0.25">
      <c r="B7" s="194"/>
      <c r="C7" s="226"/>
      <c r="D7" s="226"/>
      <c r="E7" s="223"/>
      <c r="F7" s="223"/>
      <c r="G7" s="223"/>
      <c r="H7" s="226"/>
      <c r="I7" s="250" t="s">
        <v>9</v>
      </c>
      <c r="J7" s="250"/>
      <c r="K7" s="250"/>
      <c r="L7" s="226"/>
      <c r="M7" s="227" t="s">
        <v>178</v>
      </c>
      <c r="N7" s="226"/>
    </row>
    <row r="8" spans="1:26" s="136" customFormat="1" ht="20.25" customHeight="1" x14ac:dyDescent="0.25">
      <c r="B8" s="194"/>
      <c r="C8" s="223" t="s">
        <v>12</v>
      </c>
      <c r="D8" s="223"/>
      <c r="E8" s="223"/>
      <c r="F8" s="223"/>
      <c r="G8" s="193" t="s">
        <v>129</v>
      </c>
      <c r="H8" s="226"/>
      <c r="I8" s="226"/>
      <c r="J8" s="226"/>
      <c r="K8" s="226"/>
      <c r="L8" s="226"/>
      <c r="M8" s="223"/>
      <c r="N8" s="226"/>
      <c r="O8" s="34"/>
    </row>
    <row r="9" spans="1:26" s="136" customFormat="1" ht="20.25" customHeight="1" x14ac:dyDescent="0.25">
      <c r="B9" s="194"/>
      <c r="C9" s="223" t="s">
        <v>16</v>
      </c>
      <c r="D9" s="223"/>
      <c r="E9" s="223" t="s">
        <v>35</v>
      </c>
      <c r="F9" s="223"/>
      <c r="G9" s="193" t="s">
        <v>130</v>
      </c>
      <c r="H9" s="226"/>
      <c r="I9" s="223" t="s">
        <v>45</v>
      </c>
      <c r="J9" s="226"/>
      <c r="L9" s="223"/>
      <c r="M9" s="223" t="s">
        <v>83</v>
      </c>
      <c r="N9" s="226"/>
      <c r="O9" s="34" t="s">
        <v>5</v>
      </c>
    </row>
    <row r="10" spans="1:26" s="136" customFormat="1" ht="20.25" customHeight="1" x14ac:dyDescent="0.25">
      <c r="B10" s="194" t="s">
        <v>30</v>
      </c>
      <c r="C10" s="223" t="s">
        <v>6</v>
      </c>
      <c r="D10" s="223"/>
      <c r="E10" s="223" t="s">
        <v>36</v>
      </c>
      <c r="F10" s="223"/>
      <c r="G10" s="193" t="s">
        <v>131</v>
      </c>
      <c r="H10" s="226"/>
      <c r="I10" s="223" t="s">
        <v>7</v>
      </c>
      <c r="J10" s="226"/>
      <c r="K10" s="223" t="s">
        <v>10</v>
      </c>
      <c r="L10" s="223"/>
      <c r="M10" s="223" t="s">
        <v>84</v>
      </c>
      <c r="N10" s="226"/>
      <c r="O10" s="34" t="s">
        <v>178</v>
      </c>
    </row>
    <row r="11" spans="1:26" s="136" customFormat="1" ht="20.25" customHeight="1" x14ac:dyDescent="0.25">
      <c r="B11" s="194"/>
      <c r="C11" s="247" t="s">
        <v>94</v>
      </c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</row>
    <row r="12" spans="1:26" s="136" customFormat="1" ht="20.25" customHeight="1" x14ac:dyDescent="0.25">
      <c r="A12" s="2" t="s">
        <v>190</v>
      </c>
      <c r="B12" s="6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</row>
    <row r="13" spans="1:26" s="132" customFormat="1" ht="20.25" customHeight="1" x14ac:dyDescent="0.25">
      <c r="A13" s="125" t="s">
        <v>191</v>
      </c>
      <c r="B13" s="199"/>
      <c r="C13" s="13">
        <v>1685079688</v>
      </c>
      <c r="D13" s="13">
        <v>0</v>
      </c>
      <c r="E13" s="13">
        <v>342170431</v>
      </c>
      <c r="F13" s="13">
        <v>0</v>
      </c>
      <c r="G13" s="13">
        <v>-397599771</v>
      </c>
      <c r="H13" s="13">
        <v>0</v>
      </c>
      <c r="I13" s="13">
        <v>58650000</v>
      </c>
      <c r="J13" s="13">
        <v>0</v>
      </c>
      <c r="K13" s="13">
        <v>307559235</v>
      </c>
      <c r="L13" s="13">
        <v>0</v>
      </c>
      <c r="M13" s="13">
        <v>552698753</v>
      </c>
      <c r="N13" s="13">
        <f>'SCE-12'!N27</f>
        <v>0</v>
      </c>
      <c r="O13" s="13">
        <f>SUM(C13:N13)</f>
        <v>2548558336</v>
      </c>
      <c r="P13" s="130"/>
      <c r="Q13" s="139"/>
    </row>
    <row r="14" spans="1:26" s="132" customFormat="1" ht="20.25" customHeight="1" x14ac:dyDescent="0.25">
      <c r="A14" s="125"/>
      <c r="B14" s="199"/>
      <c r="C14" s="177"/>
      <c r="D14" s="177"/>
      <c r="E14" s="177"/>
      <c r="F14" s="177"/>
      <c r="G14" s="177"/>
      <c r="H14" s="177"/>
      <c r="I14" s="177"/>
      <c r="J14" s="178"/>
      <c r="K14" s="177"/>
      <c r="L14" s="178"/>
      <c r="M14" s="177"/>
      <c r="N14" s="177"/>
      <c r="O14" s="177"/>
      <c r="P14" s="130"/>
      <c r="Q14" s="139"/>
    </row>
    <row r="15" spans="1:26" s="179" customFormat="1" ht="22.5" customHeight="1" x14ac:dyDescent="0.25">
      <c r="A15" s="7" t="s">
        <v>132</v>
      </c>
      <c r="B15" s="195"/>
      <c r="C15" s="178"/>
      <c r="D15" s="177"/>
      <c r="E15" s="177"/>
      <c r="F15" s="177"/>
      <c r="G15" s="178"/>
      <c r="H15" s="177"/>
      <c r="I15" s="178"/>
      <c r="J15" s="177"/>
      <c r="K15" s="178"/>
      <c r="L15" s="177"/>
      <c r="M15" s="177"/>
      <c r="N15" s="177"/>
      <c r="O15" s="178"/>
      <c r="P15" s="177"/>
      <c r="Q15" s="178"/>
      <c r="R15" s="177"/>
      <c r="S15" s="178"/>
      <c r="T15" s="177"/>
      <c r="U15" s="178"/>
      <c r="V15" s="177"/>
      <c r="W15" s="178"/>
      <c r="X15" s="177"/>
      <c r="Y15" s="178"/>
      <c r="Z15" s="177"/>
    </row>
    <row r="16" spans="1:26" s="179" customFormat="1" ht="22.5" customHeight="1" x14ac:dyDescent="0.25">
      <c r="A16" s="11" t="s">
        <v>225</v>
      </c>
      <c r="B16" s="195"/>
      <c r="C16" s="178"/>
      <c r="D16" s="177"/>
      <c r="E16" s="177"/>
      <c r="F16" s="177"/>
      <c r="G16" s="178"/>
      <c r="H16" s="177"/>
      <c r="I16" s="178"/>
      <c r="J16" s="177"/>
      <c r="K16" s="178"/>
      <c r="L16" s="177"/>
      <c r="M16" s="177"/>
      <c r="N16" s="177"/>
      <c r="O16" s="178"/>
      <c r="P16" s="177"/>
      <c r="Q16" s="178"/>
      <c r="R16" s="177"/>
      <c r="S16" s="178"/>
      <c r="T16" s="177"/>
      <c r="U16" s="178"/>
      <c r="V16" s="177"/>
      <c r="W16" s="178"/>
      <c r="X16" s="177"/>
      <c r="Y16" s="178"/>
      <c r="Z16" s="177"/>
    </row>
    <row r="17" spans="1:26" s="179" customFormat="1" ht="22.5" customHeight="1" x14ac:dyDescent="0.25">
      <c r="A17" s="33" t="s">
        <v>207</v>
      </c>
      <c r="B17" s="189">
        <v>25</v>
      </c>
      <c r="C17" s="159">
        <v>-1003600000</v>
      </c>
      <c r="D17" s="26"/>
      <c r="E17" s="26">
        <v>0</v>
      </c>
      <c r="F17" s="26"/>
      <c r="G17" s="26">
        <v>0</v>
      </c>
      <c r="H17" s="26"/>
      <c r="I17" s="26">
        <v>0</v>
      </c>
      <c r="J17" s="26"/>
      <c r="K17" s="26">
        <v>0</v>
      </c>
      <c r="L17" s="26"/>
      <c r="M17" s="26">
        <v>0</v>
      </c>
      <c r="N17" s="26"/>
      <c r="O17" s="26">
        <f>SUM(C17:M17)</f>
        <v>-1003600000</v>
      </c>
      <c r="P17" s="180"/>
      <c r="Q17" s="181"/>
      <c r="R17" s="180"/>
      <c r="S17" s="181"/>
      <c r="T17" s="180"/>
      <c r="U17" s="181"/>
      <c r="V17" s="181"/>
      <c r="W17" s="181"/>
      <c r="X17" s="183"/>
      <c r="Y17" s="181"/>
      <c r="Z17" s="181"/>
    </row>
    <row r="18" spans="1:26" s="179" customFormat="1" ht="22.5" customHeight="1" x14ac:dyDescent="0.25">
      <c r="A18" s="33" t="s">
        <v>216</v>
      </c>
      <c r="B18" s="189">
        <v>35</v>
      </c>
      <c r="C18" s="176">
        <v>0</v>
      </c>
      <c r="D18" s="47"/>
      <c r="E18" s="30">
        <v>0</v>
      </c>
      <c r="F18" s="47"/>
      <c r="G18" s="30">
        <v>0</v>
      </c>
      <c r="H18" s="47"/>
      <c r="I18" s="30">
        <v>0</v>
      </c>
      <c r="J18" s="47"/>
      <c r="K18" s="30">
        <v>-27256360</v>
      </c>
      <c r="L18" s="47"/>
      <c r="M18" s="30">
        <v>0</v>
      </c>
      <c r="N18" s="47"/>
      <c r="O18" s="30">
        <f>SUM(C18:M18)</f>
        <v>-27256360</v>
      </c>
      <c r="P18" s="180"/>
      <c r="Q18" s="181"/>
      <c r="R18" s="180"/>
      <c r="S18" s="181"/>
      <c r="T18" s="180"/>
      <c r="U18" s="181"/>
      <c r="V18" s="181"/>
      <c r="W18" s="181"/>
      <c r="X18" s="183"/>
      <c r="Y18" s="181"/>
      <c r="Z18" s="181"/>
    </row>
    <row r="19" spans="1:26" s="179" customFormat="1" ht="22.5" customHeight="1" x14ac:dyDescent="0.25">
      <c r="A19" s="11" t="s">
        <v>247</v>
      </c>
      <c r="B19" s="195"/>
      <c r="C19" s="42">
        <f>SUM(C17:C18)</f>
        <v>-1003600000</v>
      </c>
      <c r="D19" s="13"/>
      <c r="E19" s="42">
        <f>SUM(E17:E18)</f>
        <v>0</v>
      </c>
      <c r="F19" s="13"/>
      <c r="G19" s="42">
        <f>SUM(G17:G18)</f>
        <v>0</v>
      </c>
      <c r="H19" s="13"/>
      <c r="I19" s="42">
        <f>SUM(I17:I18)</f>
        <v>0</v>
      </c>
      <c r="J19" s="13"/>
      <c r="K19" s="42">
        <f>SUM(K17:K18)</f>
        <v>-27256360</v>
      </c>
      <c r="L19" s="13"/>
      <c r="M19" s="42">
        <f>SUM(M17:M18)</f>
        <v>0</v>
      </c>
      <c r="N19" s="13"/>
      <c r="O19" s="42">
        <f>SUM(O17:O18)</f>
        <v>-1030856360</v>
      </c>
      <c r="P19" s="177"/>
      <c r="Q19" s="178"/>
      <c r="R19" s="177"/>
      <c r="S19" s="178"/>
      <c r="T19" s="177"/>
      <c r="U19" s="178"/>
      <c r="V19" s="177"/>
      <c r="W19" s="178"/>
      <c r="X19" s="177"/>
      <c r="Y19" s="178"/>
      <c r="Z19" s="177"/>
    </row>
    <row r="20" spans="1:26" s="132" customFormat="1" ht="20.25" customHeight="1" x14ac:dyDescent="0.25">
      <c r="A20" s="128"/>
      <c r="B20" s="189"/>
      <c r="C20" s="45"/>
      <c r="D20" s="35"/>
      <c r="E20" s="45"/>
      <c r="F20" s="45"/>
      <c r="G20" s="45"/>
      <c r="H20" s="35"/>
      <c r="I20" s="45"/>
      <c r="J20" s="26"/>
      <c r="K20" s="45"/>
      <c r="L20" s="35"/>
      <c r="M20" s="45"/>
      <c r="N20" s="26"/>
      <c r="O20" s="47"/>
    </row>
    <row r="21" spans="1:26" s="56" customFormat="1" ht="20.25" customHeight="1" x14ac:dyDescent="0.25">
      <c r="A21" s="127" t="s">
        <v>111</v>
      </c>
      <c r="B21" s="195"/>
      <c r="C21" s="45"/>
      <c r="D21" s="26"/>
      <c r="E21" s="45"/>
      <c r="F21" s="45"/>
      <c r="G21" s="45"/>
      <c r="H21" s="35"/>
      <c r="I21" s="45"/>
      <c r="J21" s="26"/>
      <c r="K21" s="45"/>
      <c r="L21" s="35"/>
      <c r="M21" s="45"/>
      <c r="N21" s="26"/>
      <c r="O21" s="45"/>
      <c r="P21" s="47"/>
      <c r="Q21" s="45"/>
      <c r="R21" s="47"/>
      <c r="S21" s="47"/>
      <c r="T21" s="47"/>
      <c r="U21" s="47"/>
      <c r="V21" s="47"/>
      <c r="W21" s="47"/>
      <c r="X21" s="44"/>
    </row>
    <row r="22" spans="1:26" s="132" customFormat="1" ht="20.25" customHeight="1" x14ac:dyDescent="0.25">
      <c r="A22" s="33" t="s">
        <v>248</v>
      </c>
      <c r="B22" s="189"/>
      <c r="C22" s="45">
        <v>0</v>
      </c>
      <c r="D22" s="35"/>
      <c r="E22" s="45">
        <v>0</v>
      </c>
      <c r="F22" s="45"/>
      <c r="G22" s="45">
        <v>0</v>
      </c>
      <c r="H22" s="35"/>
      <c r="I22" s="45">
        <v>0</v>
      </c>
      <c r="J22" s="26"/>
      <c r="K22" s="47">
        <v>38644266</v>
      </c>
      <c r="L22" s="26"/>
      <c r="M22" s="47">
        <v>0</v>
      </c>
      <c r="N22" s="26"/>
      <c r="O22" s="47">
        <f>SUM(C22:M22)</f>
        <v>38644266</v>
      </c>
    </row>
    <row r="23" spans="1:26" s="132" customFormat="1" ht="20.25" customHeight="1" x14ac:dyDescent="0.25">
      <c r="A23" s="33" t="s">
        <v>56</v>
      </c>
      <c r="B23" s="189"/>
      <c r="C23" s="45">
        <v>0</v>
      </c>
      <c r="D23" s="35"/>
      <c r="E23" s="45">
        <v>0</v>
      </c>
      <c r="F23" s="45"/>
      <c r="G23" s="45">
        <v>0</v>
      </c>
      <c r="H23" s="35"/>
      <c r="I23" s="45">
        <v>0</v>
      </c>
      <c r="J23" s="26"/>
      <c r="K23" s="45">
        <v>10395150</v>
      </c>
      <c r="L23" s="26"/>
      <c r="M23" s="47">
        <v>0</v>
      </c>
      <c r="N23" s="26"/>
      <c r="O23" s="47">
        <f>SUM(C23:M23)</f>
        <v>10395150</v>
      </c>
    </row>
    <row r="24" spans="1:26" s="132" customFormat="1" ht="20.25" customHeight="1" x14ac:dyDescent="0.25">
      <c r="A24" s="127" t="s">
        <v>109</v>
      </c>
      <c r="B24" s="195"/>
      <c r="C24" s="42">
        <f>SUM(C22,C23)</f>
        <v>0</v>
      </c>
      <c r="D24" s="220"/>
      <c r="E24" s="42">
        <f>SUM(E22,E23)</f>
        <v>0</v>
      </c>
      <c r="F24" s="14"/>
      <c r="G24" s="42">
        <f>SUM(G22,G23)</f>
        <v>0</v>
      </c>
      <c r="H24" s="220"/>
      <c r="I24" s="42">
        <f>SUM(I22,I23)</f>
        <v>0</v>
      </c>
      <c r="J24" s="14"/>
      <c r="K24" s="42">
        <f>SUM(K22,K23)</f>
        <v>49039416</v>
      </c>
      <c r="L24" s="14"/>
      <c r="M24" s="42">
        <f>SUM(M22,M23)</f>
        <v>0</v>
      </c>
      <c r="N24" s="14"/>
      <c r="O24" s="42">
        <f>SUM(O22,O23)</f>
        <v>49039416</v>
      </c>
    </row>
    <row r="25" spans="1:26" s="132" customFormat="1" ht="20.25" customHeight="1" x14ac:dyDescent="0.25">
      <c r="A25" s="127"/>
      <c r="B25" s="195"/>
      <c r="C25" s="220"/>
      <c r="D25" s="220"/>
      <c r="E25" s="220"/>
      <c r="F25" s="220"/>
      <c r="G25" s="220"/>
      <c r="H25" s="220"/>
      <c r="I25" s="220"/>
      <c r="J25" s="14"/>
      <c r="K25" s="14"/>
      <c r="L25" s="14"/>
      <c r="M25" s="14"/>
      <c r="N25" s="14"/>
      <c r="O25" s="14"/>
    </row>
    <row r="26" spans="1:26" s="132" customFormat="1" ht="20.25" customHeight="1" x14ac:dyDescent="0.25">
      <c r="A26" s="128" t="s">
        <v>194</v>
      </c>
      <c r="B26" s="195"/>
      <c r="C26" s="188">
        <v>0</v>
      </c>
      <c r="D26" s="188"/>
      <c r="E26" s="188">
        <v>0</v>
      </c>
      <c r="F26" s="188"/>
      <c r="G26" s="188">
        <v>0</v>
      </c>
      <c r="H26" s="188"/>
      <c r="I26" s="188">
        <v>12322000</v>
      </c>
      <c r="J26" s="159"/>
      <c r="K26" s="159">
        <f>-I26</f>
        <v>-12322000</v>
      </c>
      <c r="L26" s="159"/>
      <c r="M26" s="159">
        <v>0</v>
      </c>
      <c r="N26" s="159"/>
      <c r="O26" s="159">
        <f>SUM(C26:M26)</f>
        <v>0</v>
      </c>
    </row>
    <row r="27" spans="1:26" s="132" customFormat="1" ht="20.25" customHeight="1" x14ac:dyDescent="0.25">
      <c r="A27" s="128" t="s">
        <v>86</v>
      </c>
      <c r="B27" s="189"/>
      <c r="C27" s="175">
        <v>0</v>
      </c>
      <c r="D27" s="188"/>
      <c r="E27" s="175">
        <v>0</v>
      </c>
      <c r="F27" s="175"/>
      <c r="G27" s="175">
        <v>0</v>
      </c>
      <c r="H27" s="188"/>
      <c r="I27" s="175">
        <v>0</v>
      </c>
      <c r="J27" s="159"/>
      <c r="K27" s="145">
        <f>-M27</f>
        <v>40909786</v>
      </c>
      <c r="L27" s="159"/>
      <c r="M27" s="145">
        <v>-40909786</v>
      </c>
      <c r="N27" s="159"/>
      <c r="O27" s="145">
        <f>SUM(C27:M27)</f>
        <v>0</v>
      </c>
    </row>
    <row r="28" spans="1:26" s="132" customFormat="1" ht="20.25" customHeight="1" x14ac:dyDescent="0.25">
      <c r="A28" s="128" t="s">
        <v>128</v>
      </c>
      <c r="B28" s="189"/>
      <c r="C28" s="175">
        <v>0</v>
      </c>
      <c r="D28" s="188"/>
      <c r="E28" s="175">
        <v>0</v>
      </c>
      <c r="F28" s="175"/>
      <c r="G28" s="175">
        <v>397599771</v>
      </c>
      <c r="H28" s="188"/>
      <c r="I28" s="175">
        <v>0</v>
      </c>
      <c r="J28" s="159"/>
      <c r="K28" s="145">
        <v>0</v>
      </c>
      <c r="L28" s="159"/>
      <c r="M28" s="145">
        <v>0</v>
      </c>
      <c r="N28" s="159"/>
      <c r="O28" s="145">
        <f>SUM(C28:M28)</f>
        <v>397599771</v>
      </c>
    </row>
    <row r="29" spans="1:26" s="132" customFormat="1" ht="20.25" customHeight="1" thickBot="1" x14ac:dyDescent="0.3">
      <c r="A29" s="138" t="s">
        <v>192</v>
      </c>
      <c r="B29" s="200"/>
      <c r="C29" s="15">
        <f>SUM(C13,C26:C28,C24,C19)</f>
        <v>681479688</v>
      </c>
      <c r="D29" s="14"/>
      <c r="E29" s="15">
        <f>SUM(E13,E26:E28,E24,E19)</f>
        <v>342170431</v>
      </c>
      <c r="F29" s="14"/>
      <c r="G29" s="15">
        <f>SUM(G13,G26:G28,G24,G19)</f>
        <v>0</v>
      </c>
      <c r="H29" s="14"/>
      <c r="I29" s="15">
        <f>SUM(I13,I26:I28,I24,I19)</f>
        <v>70972000</v>
      </c>
      <c r="J29" s="14"/>
      <c r="K29" s="15">
        <f>SUM(K13,K26:K28,K24,K19)</f>
        <v>357930077</v>
      </c>
      <c r="L29" s="14"/>
      <c r="M29" s="15">
        <f>SUM(M13,M26:M28,M24,M19)</f>
        <v>511788967</v>
      </c>
      <c r="N29" s="14"/>
      <c r="O29" s="15">
        <f>SUM(O13,O26:O28,O24,O19)</f>
        <v>1964341163</v>
      </c>
      <c r="P29" s="139"/>
    </row>
    <row r="30" spans="1:26" s="132" customFormat="1" ht="20.25" customHeight="1" thickTop="1" x14ac:dyDescent="0.25">
      <c r="B30" s="198"/>
      <c r="C30" s="130"/>
      <c r="D30" s="131"/>
      <c r="E30" s="130"/>
      <c r="F30" s="130"/>
      <c r="G30" s="130"/>
      <c r="H30" s="131"/>
      <c r="I30" s="130"/>
      <c r="J30" s="131"/>
      <c r="K30" s="130"/>
      <c r="L30" s="131"/>
      <c r="M30" s="130"/>
      <c r="N30" s="131"/>
      <c r="O30" s="130"/>
    </row>
    <row r="31" spans="1:26" ht="20.25" customHeight="1" x14ac:dyDescent="0.25">
      <c r="C31" s="215"/>
      <c r="E31" s="215"/>
      <c r="G31" s="215"/>
      <c r="I31" s="215"/>
      <c r="K31" s="215"/>
      <c r="M31" s="215"/>
      <c r="O31" s="215"/>
    </row>
    <row r="35" spans="3:15" ht="15" x14ac:dyDescent="0.25">
      <c r="C35" s="215"/>
      <c r="E35" s="215"/>
      <c r="G35" s="215"/>
      <c r="I35" s="215"/>
      <c r="K35" s="215"/>
      <c r="M35" s="215"/>
      <c r="O35" s="215"/>
    </row>
  </sheetData>
  <mergeCells count="4">
    <mergeCell ref="C5:O5"/>
    <mergeCell ref="I6:K6"/>
    <mergeCell ref="I7:K7"/>
    <mergeCell ref="C11:O11"/>
  </mergeCells>
  <phoneticPr fontId="2" type="noConversion"/>
  <pageMargins left="0.7" right="0.7" top="0.48" bottom="0.5" header="0.5" footer="0.5"/>
  <pageSetup paperSize="9" scale="69" firstPageNumber="12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view="pageBreakPreview" topLeftCell="A8" zoomScaleNormal="100" zoomScaleSheetLayoutView="100" workbookViewId="0">
      <selection activeCell="C32" sqref="C32"/>
    </sheetView>
  </sheetViews>
  <sheetFormatPr defaultRowHeight="15" x14ac:dyDescent="0.25"/>
  <cols>
    <col min="1" max="1" width="56.85546875" customWidth="1"/>
    <col min="2" max="2" width="10.85546875" style="201" customWidth="1"/>
    <col min="3" max="3" width="15.85546875" bestFit="1" customWidth="1"/>
    <col min="4" max="4" width="1.5703125" customWidth="1"/>
    <col min="5" max="5" width="14.5703125" customWidth="1"/>
    <col min="6" max="6" width="1.5703125" customWidth="1"/>
    <col min="7" max="7" width="13.85546875" customWidth="1"/>
    <col min="8" max="8" width="1.5703125" customWidth="1"/>
    <col min="9" max="9" width="14.5703125" customWidth="1"/>
    <col min="10" max="10" width="1.5703125" customWidth="1"/>
    <col min="11" max="11" width="16.5703125" customWidth="1"/>
    <col min="12" max="12" width="1.5703125" customWidth="1"/>
    <col min="13" max="13" width="17.5703125" customWidth="1"/>
  </cols>
  <sheetData>
    <row r="1" spans="1:24" s="132" customFormat="1" ht="20.25" customHeight="1" x14ac:dyDescent="0.25">
      <c r="A1" s="9" t="s">
        <v>234</v>
      </c>
      <c r="B1" s="196"/>
      <c r="C1" s="130"/>
      <c r="D1" s="131"/>
      <c r="E1" s="130"/>
      <c r="F1" s="130"/>
      <c r="G1" s="130"/>
      <c r="H1" s="131"/>
      <c r="I1" s="130"/>
      <c r="J1" s="131"/>
      <c r="K1" s="130"/>
      <c r="L1" s="131"/>
      <c r="M1" s="130"/>
    </row>
    <row r="2" spans="1:24" s="132" customFormat="1" ht="20.25" customHeight="1" x14ac:dyDescent="0.25">
      <c r="A2" s="231" t="s">
        <v>235</v>
      </c>
      <c r="B2" s="196"/>
      <c r="C2" s="130"/>
      <c r="D2" s="131"/>
      <c r="E2" s="130"/>
      <c r="F2" s="130"/>
      <c r="G2" s="130"/>
      <c r="H2" s="131"/>
      <c r="I2" s="130"/>
      <c r="J2" s="131"/>
      <c r="K2" s="130"/>
      <c r="L2" s="131"/>
      <c r="M2" s="130"/>
    </row>
    <row r="3" spans="1:24" s="132" customFormat="1" ht="20.25" customHeight="1" x14ac:dyDescent="0.25">
      <c r="A3" s="21" t="s">
        <v>96</v>
      </c>
      <c r="B3" s="197"/>
      <c r="C3" s="130"/>
      <c r="D3" s="131"/>
      <c r="E3" s="130"/>
      <c r="F3" s="130"/>
      <c r="G3" s="130"/>
      <c r="H3" s="131"/>
      <c r="I3" s="130"/>
      <c r="J3" s="131"/>
      <c r="K3" s="130"/>
      <c r="L3" s="131"/>
      <c r="M3" s="130"/>
    </row>
    <row r="4" spans="1:24" s="132" customFormat="1" ht="20.25" customHeight="1" x14ac:dyDescent="0.25">
      <c r="B4" s="198"/>
      <c r="C4" s="130"/>
      <c r="D4" s="131"/>
      <c r="E4" s="130"/>
      <c r="F4" s="130"/>
      <c r="G4" s="130"/>
      <c r="H4" s="131"/>
      <c r="I4" s="130"/>
      <c r="J4" s="131"/>
      <c r="K4" s="130"/>
      <c r="L4" s="131"/>
      <c r="M4" s="130"/>
    </row>
    <row r="5" spans="1:24" s="71" customFormat="1" ht="20.25" customHeight="1" x14ac:dyDescent="0.25">
      <c r="A5" s="133"/>
      <c r="B5" s="198"/>
      <c r="C5" s="248" t="s">
        <v>29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</row>
    <row r="6" spans="1:24" s="71" customFormat="1" ht="20.25" customHeight="1" x14ac:dyDescent="0.25">
      <c r="A6" s="133"/>
      <c r="B6" s="198"/>
      <c r="C6" s="134"/>
      <c r="D6" s="134"/>
      <c r="E6" s="135"/>
      <c r="F6" s="135"/>
      <c r="G6" s="249"/>
      <c r="H6" s="249"/>
      <c r="I6" s="249"/>
      <c r="J6" s="135"/>
      <c r="K6" s="135" t="s">
        <v>156</v>
      </c>
      <c r="L6" s="134"/>
      <c r="M6" s="134"/>
    </row>
    <row r="7" spans="1:24" s="136" customFormat="1" ht="20.25" customHeight="1" x14ac:dyDescent="0.25">
      <c r="B7" s="194"/>
      <c r="C7" s="135"/>
      <c r="D7" s="135"/>
      <c r="E7" s="50"/>
      <c r="F7" s="50"/>
      <c r="G7" s="250" t="s">
        <v>9</v>
      </c>
      <c r="H7" s="250"/>
      <c r="I7" s="250"/>
      <c r="J7" s="135"/>
      <c r="K7" s="137" t="s">
        <v>178</v>
      </c>
      <c r="L7" s="135"/>
    </row>
    <row r="8" spans="1:24" s="136" customFormat="1" ht="20.25" customHeight="1" x14ac:dyDescent="0.25">
      <c r="B8" s="194"/>
      <c r="C8" s="50" t="s">
        <v>12</v>
      </c>
      <c r="D8" s="50"/>
      <c r="E8" s="50"/>
      <c r="F8" s="50"/>
      <c r="G8" s="135"/>
      <c r="H8" s="135"/>
      <c r="I8" s="135"/>
      <c r="J8" s="135"/>
      <c r="K8" s="50"/>
      <c r="L8" s="135"/>
      <c r="M8" s="34"/>
    </row>
    <row r="9" spans="1:24" s="136" customFormat="1" ht="20.25" customHeight="1" x14ac:dyDescent="0.25">
      <c r="B9" s="194"/>
      <c r="C9" s="50" t="s">
        <v>16</v>
      </c>
      <c r="D9" s="50"/>
      <c r="E9" s="50" t="s">
        <v>35</v>
      </c>
      <c r="F9" s="50"/>
      <c r="G9" s="50" t="s">
        <v>45</v>
      </c>
      <c r="H9" s="135"/>
      <c r="J9" s="50"/>
      <c r="K9" s="50" t="s">
        <v>83</v>
      </c>
      <c r="L9" s="135"/>
      <c r="M9" s="34" t="s">
        <v>5</v>
      </c>
    </row>
    <row r="10" spans="1:24" s="136" customFormat="1" ht="20.25" customHeight="1" x14ac:dyDescent="0.25">
      <c r="B10" s="194" t="s">
        <v>30</v>
      </c>
      <c r="C10" s="50" t="s">
        <v>6</v>
      </c>
      <c r="D10" s="50"/>
      <c r="E10" s="50" t="s">
        <v>36</v>
      </c>
      <c r="F10" s="50"/>
      <c r="G10" s="50" t="s">
        <v>7</v>
      </c>
      <c r="H10" s="135"/>
      <c r="I10" s="50" t="s">
        <v>10</v>
      </c>
      <c r="J10" s="50"/>
      <c r="K10" s="50" t="s">
        <v>84</v>
      </c>
      <c r="L10" s="135"/>
      <c r="M10" s="34" t="s">
        <v>178</v>
      </c>
    </row>
    <row r="11" spans="1:24" s="136" customFormat="1" ht="20.25" customHeight="1" x14ac:dyDescent="0.25">
      <c r="B11" s="194"/>
      <c r="C11" s="247" t="s">
        <v>94</v>
      </c>
      <c r="D11" s="247"/>
      <c r="E11" s="247"/>
      <c r="F11" s="247"/>
      <c r="G11" s="247"/>
      <c r="H11" s="247"/>
      <c r="I11" s="247"/>
      <c r="J11" s="247"/>
      <c r="K11" s="247"/>
      <c r="L11" s="247"/>
      <c r="M11" s="247"/>
    </row>
    <row r="12" spans="1:24" s="136" customFormat="1" ht="20.25" customHeight="1" x14ac:dyDescent="0.25">
      <c r="A12" s="2" t="s">
        <v>222</v>
      </c>
      <c r="B12" s="6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24" s="132" customFormat="1" ht="20.25" customHeight="1" x14ac:dyDescent="0.25">
      <c r="A13" s="125" t="s">
        <v>223</v>
      </c>
      <c r="B13" s="199"/>
      <c r="C13" s="13">
        <f>'SCE-12'!C29</f>
        <v>681479688</v>
      </c>
      <c r="D13" s="13"/>
      <c r="E13" s="13">
        <f>'SCE-12'!E29</f>
        <v>342170431</v>
      </c>
      <c r="F13" s="13"/>
      <c r="G13" s="13">
        <f>'SCE-12'!I29</f>
        <v>70972000</v>
      </c>
      <c r="H13" s="13"/>
      <c r="I13" s="13">
        <f>'SCE-12'!K29</f>
        <v>357930077</v>
      </c>
      <c r="J13" s="13"/>
      <c r="K13" s="13">
        <f>'SCE-12'!M29</f>
        <v>511788967</v>
      </c>
      <c r="L13" s="13"/>
      <c r="M13" s="13">
        <f>SUM(C13:K13)</f>
        <v>1964341163</v>
      </c>
      <c r="N13" s="130"/>
      <c r="O13" s="139"/>
    </row>
    <row r="14" spans="1:24" s="132" customFormat="1" ht="20.25" customHeight="1" x14ac:dyDescent="0.25">
      <c r="A14" s="125"/>
      <c r="B14" s="199"/>
      <c r="C14" s="177"/>
      <c r="D14" s="177"/>
      <c r="E14" s="177"/>
      <c r="F14" s="177"/>
      <c r="G14" s="177"/>
      <c r="H14" s="178"/>
      <c r="I14" s="177"/>
      <c r="J14" s="178"/>
      <c r="K14" s="177"/>
      <c r="L14" s="177"/>
      <c r="M14" s="177"/>
      <c r="N14" s="130"/>
      <c r="O14" s="139"/>
    </row>
    <row r="15" spans="1:24" s="179" customFormat="1" ht="22.5" customHeight="1" x14ac:dyDescent="0.25">
      <c r="A15" s="7" t="s">
        <v>132</v>
      </c>
      <c r="B15" s="195"/>
      <c r="C15" s="178"/>
      <c r="D15" s="177"/>
      <c r="E15" s="177"/>
      <c r="F15" s="177"/>
      <c r="G15" s="178"/>
      <c r="H15" s="177"/>
      <c r="I15" s="178"/>
      <c r="J15" s="177"/>
      <c r="K15" s="177"/>
      <c r="L15" s="177"/>
      <c r="M15" s="178"/>
      <c r="N15" s="177"/>
      <c r="O15" s="178"/>
      <c r="P15" s="177"/>
      <c r="Q15" s="178"/>
      <c r="R15" s="177"/>
      <c r="S15" s="178"/>
      <c r="T15" s="177"/>
      <c r="U15" s="178"/>
      <c r="V15" s="177"/>
      <c r="W15" s="178"/>
      <c r="X15" s="177"/>
    </row>
    <row r="16" spans="1:24" s="179" customFormat="1" ht="22.5" customHeight="1" x14ac:dyDescent="0.25">
      <c r="A16" s="11" t="s">
        <v>225</v>
      </c>
      <c r="B16" s="195"/>
      <c r="C16" s="178"/>
      <c r="D16" s="177"/>
      <c r="E16" s="177"/>
      <c r="F16" s="177"/>
      <c r="G16" s="178"/>
      <c r="H16" s="177"/>
      <c r="I16" s="178"/>
      <c r="J16" s="177"/>
      <c r="K16" s="177"/>
      <c r="L16" s="177"/>
      <c r="M16" s="178"/>
      <c r="N16" s="177"/>
      <c r="O16" s="178"/>
      <c r="P16" s="177"/>
      <c r="Q16" s="178"/>
      <c r="R16" s="177"/>
      <c r="S16" s="178"/>
      <c r="T16" s="177"/>
      <c r="U16" s="178"/>
      <c r="V16" s="177"/>
      <c r="W16" s="178"/>
      <c r="X16" s="177"/>
    </row>
    <row r="17" spans="1:24" s="179" customFormat="1" ht="22.5" customHeight="1" x14ac:dyDescent="0.25">
      <c r="A17" s="33" t="s">
        <v>216</v>
      </c>
      <c r="B17" s="189">
        <v>35</v>
      </c>
      <c r="C17" s="176">
        <v>0</v>
      </c>
      <c r="D17" s="47"/>
      <c r="E17" s="30">
        <v>0</v>
      </c>
      <c r="F17" s="47"/>
      <c r="G17" s="30">
        <v>0</v>
      </c>
      <c r="H17" s="47"/>
      <c r="I17" s="30">
        <v>-6814590</v>
      </c>
      <c r="J17" s="47"/>
      <c r="K17" s="30">
        <v>0</v>
      </c>
      <c r="L17" s="47"/>
      <c r="M17" s="30">
        <f>SUM(C17:K17)</f>
        <v>-6814590</v>
      </c>
      <c r="N17" s="180"/>
      <c r="O17" s="181"/>
      <c r="P17" s="180"/>
      <c r="Q17" s="181"/>
      <c r="R17" s="180"/>
      <c r="S17" s="181"/>
      <c r="T17" s="181"/>
      <c r="U17" s="181"/>
      <c r="V17" s="183"/>
      <c r="W17" s="181"/>
      <c r="X17" s="181"/>
    </row>
    <row r="18" spans="1:24" s="179" customFormat="1" ht="22.5" customHeight="1" x14ac:dyDescent="0.25">
      <c r="A18" s="11" t="s">
        <v>247</v>
      </c>
      <c r="B18" s="195"/>
      <c r="C18" s="42">
        <f>SUM(C17:C17)</f>
        <v>0</v>
      </c>
      <c r="D18" s="13"/>
      <c r="E18" s="42">
        <f>SUM(E17:E17)</f>
        <v>0</v>
      </c>
      <c r="F18" s="13"/>
      <c r="G18" s="42">
        <f>SUM(G17:G17)</f>
        <v>0</v>
      </c>
      <c r="H18" s="13"/>
      <c r="I18" s="42">
        <f>SUM(I17:I17)</f>
        <v>-6814590</v>
      </c>
      <c r="J18" s="13"/>
      <c r="K18" s="42">
        <f>SUM(K17:K17)</f>
        <v>0</v>
      </c>
      <c r="L18" s="13"/>
      <c r="M18" s="42">
        <f>SUM(M17:M17)</f>
        <v>-6814590</v>
      </c>
      <c r="N18" s="177"/>
      <c r="O18" s="178"/>
      <c r="P18" s="177"/>
      <c r="Q18" s="178"/>
      <c r="R18" s="177"/>
      <c r="S18" s="178"/>
      <c r="T18" s="177"/>
      <c r="U18" s="178"/>
      <c r="V18" s="177"/>
      <c r="W18" s="178"/>
      <c r="X18" s="177"/>
    </row>
    <row r="19" spans="1:24" s="132" customFormat="1" ht="20.25" customHeight="1" x14ac:dyDescent="0.25">
      <c r="A19" s="128"/>
      <c r="B19" s="189"/>
      <c r="C19" s="45"/>
      <c r="D19" s="35"/>
      <c r="E19" s="45"/>
      <c r="F19" s="45"/>
      <c r="G19" s="45"/>
      <c r="H19" s="26"/>
      <c r="I19" s="45"/>
      <c r="J19" s="35"/>
      <c r="K19" s="45"/>
      <c r="L19" s="26"/>
      <c r="M19" s="47"/>
    </row>
    <row r="20" spans="1:24" s="56" customFormat="1" ht="20.25" customHeight="1" x14ac:dyDescent="0.25">
      <c r="A20" s="127" t="s">
        <v>111</v>
      </c>
      <c r="B20" s="195"/>
      <c r="C20" s="45"/>
      <c r="D20" s="26"/>
      <c r="E20" s="45"/>
      <c r="F20" s="45"/>
      <c r="G20" s="45"/>
      <c r="H20" s="26"/>
      <c r="I20" s="45"/>
      <c r="J20" s="35"/>
      <c r="K20" s="45"/>
      <c r="L20" s="26"/>
      <c r="M20" s="45"/>
      <c r="N20" s="47"/>
      <c r="O20" s="45"/>
      <c r="P20" s="47"/>
      <c r="Q20" s="47"/>
      <c r="R20" s="47"/>
      <c r="S20" s="47"/>
      <c r="T20" s="47"/>
      <c r="U20" s="47"/>
      <c r="V20" s="44"/>
    </row>
    <row r="21" spans="1:24" s="132" customFormat="1" ht="20.25" customHeight="1" x14ac:dyDescent="0.25">
      <c r="A21" s="33" t="s">
        <v>249</v>
      </c>
      <c r="B21" s="189"/>
      <c r="C21" s="45">
        <v>0</v>
      </c>
      <c r="D21" s="35"/>
      <c r="E21" s="45">
        <v>0</v>
      </c>
      <c r="F21" s="45"/>
      <c r="G21" s="45">
        <v>0</v>
      </c>
      <c r="H21" s="26"/>
      <c r="I21" s="145">
        <f>'SI-9'!H49</f>
        <v>-172116110</v>
      </c>
      <c r="J21" s="26"/>
      <c r="K21" s="47">
        <v>0</v>
      </c>
      <c r="L21" s="26"/>
      <c r="M21" s="145">
        <f t="shared" ref="M21:M22" si="0">SUM(C21:K21)</f>
        <v>-172116110</v>
      </c>
    </row>
    <row r="22" spans="1:24" s="132" customFormat="1" ht="20.25" customHeight="1" x14ac:dyDescent="0.25">
      <c r="A22" s="33" t="s">
        <v>56</v>
      </c>
      <c r="B22" s="189"/>
      <c r="C22" s="45">
        <v>0</v>
      </c>
      <c r="D22" s="35"/>
      <c r="E22" s="45">
        <v>0</v>
      </c>
      <c r="F22" s="45"/>
      <c r="G22" s="45">
        <v>0</v>
      </c>
      <c r="H22" s="26"/>
      <c r="I22" s="175">
        <v>-11299124</v>
      </c>
      <c r="J22" s="26"/>
      <c r="K22" s="261">
        <v>45878341</v>
      </c>
      <c r="L22" s="26"/>
      <c r="M22" s="145">
        <f t="shared" si="0"/>
        <v>34579217</v>
      </c>
    </row>
    <row r="23" spans="1:24" s="132" customFormat="1" ht="20.25" customHeight="1" x14ac:dyDescent="0.25">
      <c r="A23" s="127" t="s">
        <v>109</v>
      </c>
      <c r="B23" s="195"/>
      <c r="C23" s="42">
        <f>SUM(C21,C22)</f>
        <v>0</v>
      </c>
      <c r="D23" s="53"/>
      <c r="E23" s="42">
        <f>SUM(E21,E22)</f>
        <v>0</v>
      </c>
      <c r="F23" s="14"/>
      <c r="G23" s="42">
        <f>SUM(G21,G22)</f>
        <v>0</v>
      </c>
      <c r="H23" s="14"/>
      <c r="I23" s="42">
        <f>SUM(I21,I22)</f>
        <v>-183415234</v>
      </c>
      <c r="J23" s="14"/>
      <c r="K23" s="262">
        <f>SUM(K21,K22)</f>
        <v>45878341</v>
      </c>
      <c r="L23" s="14"/>
      <c r="M23" s="42">
        <f>SUM(M21,M22)</f>
        <v>-137536893</v>
      </c>
    </row>
    <row r="24" spans="1:24" s="132" customFormat="1" ht="20.25" customHeight="1" x14ac:dyDescent="0.25">
      <c r="A24" s="127"/>
      <c r="B24" s="195"/>
      <c r="C24" s="53"/>
      <c r="D24" s="53"/>
      <c r="E24" s="53"/>
      <c r="F24" s="53"/>
      <c r="G24" s="53"/>
      <c r="H24" s="14"/>
      <c r="I24" s="14"/>
      <c r="J24" s="14"/>
      <c r="K24" s="14"/>
      <c r="L24" s="14"/>
      <c r="M24" s="14"/>
    </row>
    <row r="25" spans="1:24" s="132" customFormat="1" ht="20.25" customHeight="1" x14ac:dyDescent="0.25">
      <c r="A25" s="128" t="s">
        <v>86</v>
      </c>
      <c r="B25" s="189"/>
      <c r="C25" s="175">
        <v>0</v>
      </c>
      <c r="D25" s="188"/>
      <c r="E25" s="175">
        <v>0</v>
      </c>
      <c r="F25" s="175"/>
      <c r="G25" s="175">
        <v>0</v>
      </c>
      <c r="H25" s="159"/>
      <c r="I25" s="145">
        <f>-K25</f>
        <v>40932943</v>
      </c>
      <c r="J25" s="159"/>
      <c r="K25" s="145">
        <v>-40932943</v>
      </c>
      <c r="L25" s="159"/>
      <c r="M25" s="145">
        <f t="shared" ref="M25" si="1">SUM(C25:K25)</f>
        <v>0</v>
      </c>
    </row>
    <row r="26" spans="1:24" s="132" customFormat="1" ht="20.25" customHeight="1" thickBot="1" x14ac:dyDescent="0.3">
      <c r="A26" s="138" t="s">
        <v>224</v>
      </c>
      <c r="B26" s="200"/>
      <c r="C26" s="15">
        <f>SUM(C13,C25:C25,C23,C18)</f>
        <v>681479688</v>
      </c>
      <c r="D26" s="14"/>
      <c r="E26" s="15">
        <f>SUM(E13,E25:E25,E23,E18)</f>
        <v>342170431</v>
      </c>
      <c r="F26" s="14"/>
      <c r="G26" s="15">
        <f>SUM(G13,G25:G25,G23,G18)</f>
        <v>70972000</v>
      </c>
      <c r="H26" s="14"/>
      <c r="I26" s="15">
        <f>SUM(I13,I25:I25,I23,I18)</f>
        <v>208633196</v>
      </c>
      <c r="J26" s="14"/>
      <c r="K26" s="15">
        <f>SUM(K13,K25:K25,K23,K18)</f>
        <v>516734365</v>
      </c>
      <c r="L26" s="14"/>
      <c r="M26" s="15">
        <f>SUM(M13,M25:M25,M23,M18)</f>
        <v>1819989680</v>
      </c>
      <c r="N26" s="139"/>
    </row>
    <row r="27" spans="1:24" s="132" customFormat="1" ht="20.25" customHeight="1" thickTop="1" x14ac:dyDescent="0.25">
      <c r="B27" s="198"/>
      <c r="C27" s="130"/>
      <c r="D27" s="131"/>
      <c r="E27" s="130"/>
      <c r="F27" s="130"/>
      <c r="G27" s="130"/>
      <c r="H27" s="131"/>
      <c r="I27" s="130"/>
      <c r="J27" s="131"/>
      <c r="K27" s="130"/>
      <c r="L27" s="131"/>
      <c r="M27" s="130"/>
    </row>
    <row r="29" spans="1:24" x14ac:dyDescent="0.25">
      <c r="C29" s="215"/>
      <c r="E29" s="215"/>
      <c r="G29" s="215"/>
      <c r="I29" s="215"/>
      <c r="K29" s="215"/>
      <c r="M29" s="215"/>
    </row>
    <row r="32" spans="1:24" x14ac:dyDescent="0.25">
      <c r="C32" s="215"/>
      <c r="E32" s="215"/>
      <c r="G32" s="215"/>
      <c r="I32" s="215"/>
      <c r="K32" s="215"/>
      <c r="M32" s="215"/>
    </row>
  </sheetData>
  <mergeCells count="4">
    <mergeCell ref="G7:I7"/>
    <mergeCell ref="C11:M11"/>
    <mergeCell ref="C5:M5"/>
    <mergeCell ref="G6:I6"/>
  </mergeCells>
  <pageMargins left="0.8" right="0.8" top="0.48" bottom="0.5" header="0.5" footer="0.5"/>
  <pageSetup paperSize="9" scale="78" firstPageNumber="13" orientation="landscape" useFirstPageNumber="1" r:id="rId1"/>
  <headerFooter>
    <oddFooter>&amp;LThe accompanying notes are an integral part of these financial statements.&amp;C&amp;P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03"/>
  <sheetViews>
    <sheetView tabSelected="1" showOutlineSymbols="0" view="pageBreakPreview" topLeftCell="A94" zoomScaleNormal="91" zoomScaleSheetLayoutView="100" workbookViewId="0">
      <selection activeCell="J99" sqref="J99"/>
    </sheetView>
  </sheetViews>
  <sheetFormatPr defaultColWidth="9.140625" defaultRowHeight="18.75" customHeight="1" x14ac:dyDescent="0.25"/>
  <cols>
    <col min="1" max="1" width="59.140625" style="33" customWidth="1"/>
    <col min="2" max="2" width="15" style="27" customWidth="1"/>
    <col min="3" max="3" width="1.140625" style="25" customWidth="1"/>
    <col min="4" max="4" width="15" style="27" customWidth="1"/>
    <col min="5" max="5" width="1.140625" style="25" customWidth="1"/>
    <col min="6" max="6" width="15" style="48" customWidth="1"/>
    <col min="7" max="7" width="1.140625" style="25" customWidth="1"/>
    <col min="8" max="8" width="15" style="48" customWidth="1"/>
    <col min="9" max="9" width="10.42578125" style="46" customWidth="1"/>
    <col min="10" max="10" width="14.42578125" style="46" customWidth="1"/>
    <col min="11" max="11" width="14" style="46" bestFit="1" customWidth="1"/>
    <col min="12" max="12" width="9.140625" style="46"/>
    <col min="13" max="13" width="14" style="46" bestFit="1" customWidth="1"/>
    <col min="14" max="14" width="9.140625" style="46"/>
    <col min="15" max="15" width="14" style="46" bestFit="1" customWidth="1"/>
    <col min="16" max="16384" width="9.140625" style="46"/>
  </cols>
  <sheetData>
    <row r="1" spans="1:13" ht="19.5" customHeight="1" x14ac:dyDescent="0.25">
      <c r="A1" s="9" t="s">
        <v>234</v>
      </c>
    </row>
    <row r="2" spans="1:13" ht="19.5" customHeight="1" x14ac:dyDescent="0.25">
      <c r="A2" s="231" t="s">
        <v>235</v>
      </c>
    </row>
    <row r="3" spans="1:13" ht="19.5" customHeight="1" x14ac:dyDescent="0.25">
      <c r="A3" s="10" t="s">
        <v>97</v>
      </c>
    </row>
    <row r="4" spans="1:13" s="32" customFormat="1" ht="5.0999999999999996" customHeight="1" x14ac:dyDescent="0.25">
      <c r="A4" s="31"/>
      <c r="B4" s="24"/>
      <c r="C4" s="25"/>
      <c r="D4" s="24"/>
      <c r="E4" s="25"/>
      <c r="F4" s="25"/>
      <c r="G4" s="25"/>
      <c r="H4" s="25"/>
    </row>
    <row r="5" spans="1:13" ht="19.5" customHeight="1" x14ac:dyDescent="0.25">
      <c r="A5" s="33" t="s">
        <v>3</v>
      </c>
      <c r="B5" s="243" t="s">
        <v>2</v>
      </c>
      <c r="C5" s="243"/>
      <c r="D5" s="243"/>
      <c r="E5" s="160"/>
      <c r="F5" s="241" t="s">
        <v>20</v>
      </c>
      <c r="G5" s="241"/>
      <c r="H5" s="241"/>
    </row>
    <row r="6" spans="1:13" ht="19.5" customHeight="1" x14ac:dyDescent="0.25">
      <c r="B6" s="243" t="s">
        <v>21</v>
      </c>
      <c r="C6" s="243"/>
      <c r="D6" s="243"/>
      <c r="E6" s="24"/>
      <c r="F6" s="243" t="s">
        <v>21</v>
      </c>
      <c r="G6" s="243"/>
      <c r="H6" s="243"/>
    </row>
    <row r="7" spans="1:13" s="44" customFormat="1" ht="19.5" customHeight="1" x14ac:dyDescent="0.25">
      <c r="A7" s="43"/>
      <c r="B7" s="244" t="s">
        <v>112</v>
      </c>
      <c r="C7" s="245"/>
      <c r="D7" s="245"/>
      <c r="E7" s="24"/>
      <c r="F7" s="244" t="s">
        <v>112</v>
      </c>
      <c r="G7" s="245"/>
      <c r="H7" s="245"/>
      <c r="I7" s="29"/>
    </row>
    <row r="8" spans="1:13" ht="19.5" customHeight="1" x14ac:dyDescent="0.25">
      <c r="B8" s="143" t="s">
        <v>221</v>
      </c>
      <c r="C8" s="141"/>
      <c r="D8" s="143" t="s">
        <v>189</v>
      </c>
      <c r="E8" s="141"/>
      <c r="F8" s="143" t="s">
        <v>221</v>
      </c>
      <c r="G8" s="141"/>
      <c r="H8" s="143" t="s">
        <v>189</v>
      </c>
    </row>
    <row r="9" spans="1:13" ht="19.5" customHeight="1" x14ac:dyDescent="0.25">
      <c r="B9" s="242" t="s">
        <v>94</v>
      </c>
      <c r="C9" s="242"/>
      <c r="D9" s="242"/>
      <c r="E9" s="242"/>
      <c r="F9" s="242"/>
      <c r="G9" s="242"/>
      <c r="H9" s="242"/>
    </row>
    <row r="10" spans="1:13" ht="19.5" customHeight="1" x14ac:dyDescent="0.25">
      <c r="A10" s="11" t="s">
        <v>38</v>
      </c>
      <c r="B10" s="166"/>
      <c r="C10" s="148"/>
      <c r="D10" s="221"/>
      <c r="E10" s="148"/>
      <c r="F10" s="166"/>
      <c r="G10" s="148"/>
      <c r="H10" s="221"/>
    </row>
    <row r="11" spans="1:13" ht="19.5" customHeight="1" x14ac:dyDescent="0.25">
      <c r="A11" s="151" t="s">
        <v>230</v>
      </c>
      <c r="B11" s="47">
        <f>'SI-9'!D27</f>
        <v>-473675576</v>
      </c>
      <c r="C11" s="148"/>
      <c r="D11" s="47">
        <f>'SI-9'!F27</f>
        <v>62310312</v>
      </c>
      <c r="E11" s="148"/>
      <c r="F11" s="54">
        <v>-172116110</v>
      </c>
      <c r="G11" s="50"/>
      <c r="H11" s="54">
        <f>'SI-9'!J27</f>
        <v>38644266</v>
      </c>
    </row>
    <row r="12" spans="1:13" ht="19.5" customHeight="1" x14ac:dyDescent="0.25">
      <c r="A12" s="12" t="s">
        <v>213</v>
      </c>
      <c r="B12" s="47"/>
      <c r="C12" s="148"/>
      <c r="D12" s="47"/>
      <c r="E12" s="148"/>
      <c r="F12" s="54"/>
      <c r="G12" s="50"/>
      <c r="H12" s="54"/>
    </row>
    <row r="13" spans="1:13" s="186" customFormat="1" ht="23.25" customHeight="1" x14ac:dyDescent="0.25">
      <c r="A13" s="33" t="s">
        <v>263</v>
      </c>
      <c r="B13" s="47">
        <f>'SI-9'!D26</f>
        <v>30137166</v>
      </c>
      <c r="C13" s="26"/>
      <c r="D13" s="47">
        <f>'SI-9'!F26</f>
        <v>8968710</v>
      </c>
      <c r="E13" s="26"/>
      <c r="F13" s="47">
        <v>-4547695</v>
      </c>
      <c r="G13" s="26"/>
      <c r="H13" s="47">
        <f>'SI-9'!J26</f>
        <v>-11975441</v>
      </c>
      <c r="J13" s="187"/>
      <c r="K13" s="187"/>
      <c r="M13" s="187"/>
    </row>
    <row r="14" spans="1:13" ht="19.5" customHeight="1" x14ac:dyDescent="0.25">
      <c r="A14" s="33" t="s">
        <v>43</v>
      </c>
      <c r="B14" s="47">
        <f>'SI-9'!D19</f>
        <v>204756214</v>
      </c>
      <c r="C14" s="148"/>
      <c r="D14" s="47">
        <f>'SI-9'!F19</f>
        <v>190614698</v>
      </c>
      <c r="E14" s="148"/>
      <c r="F14" s="54">
        <v>159609092</v>
      </c>
      <c r="G14" s="50"/>
      <c r="H14" s="54">
        <f>'SI-9'!J19</f>
        <v>158437594</v>
      </c>
    </row>
    <row r="15" spans="1:13" ht="19.5" customHeight="1" x14ac:dyDescent="0.25">
      <c r="A15" s="33" t="s">
        <v>92</v>
      </c>
      <c r="B15" s="47">
        <v>231421498</v>
      </c>
      <c r="C15" s="148"/>
      <c r="D15" s="47">
        <v>236773126</v>
      </c>
      <c r="E15" s="148"/>
      <c r="F15" s="54">
        <v>78480093</v>
      </c>
      <c r="G15" s="50"/>
      <c r="H15" s="54">
        <v>101604404</v>
      </c>
      <c r="J15" s="29"/>
    </row>
    <row r="16" spans="1:13" ht="19.5" customHeight="1" x14ac:dyDescent="0.25">
      <c r="A16" s="33" t="s">
        <v>98</v>
      </c>
      <c r="B16" s="47">
        <v>2169655</v>
      </c>
      <c r="C16" s="148"/>
      <c r="D16" s="47">
        <v>8824312</v>
      </c>
      <c r="E16" s="148"/>
      <c r="F16" s="54">
        <v>0</v>
      </c>
      <c r="G16" s="50"/>
      <c r="H16" s="54">
        <v>0</v>
      </c>
    </row>
    <row r="17" spans="1:9" ht="19.5" customHeight="1" x14ac:dyDescent="0.25">
      <c r="A17" s="151" t="s">
        <v>258</v>
      </c>
      <c r="B17" s="47">
        <v>965788</v>
      </c>
      <c r="C17" s="234"/>
      <c r="D17" s="47">
        <v>0</v>
      </c>
      <c r="E17" s="234"/>
      <c r="F17" s="54">
        <v>31350</v>
      </c>
      <c r="G17" s="233"/>
      <c r="H17" s="54">
        <v>0</v>
      </c>
    </row>
    <row r="18" spans="1:9" ht="19.5" customHeight="1" x14ac:dyDescent="0.25">
      <c r="A18" s="33" t="s">
        <v>270</v>
      </c>
      <c r="B18" s="47">
        <v>136704029</v>
      </c>
      <c r="C18" s="234"/>
      <c r="D18" s="47">
        <v>-3000</v>
      </c>
      <c r="E18" s="234"/>
      <c r="F18" s="54">
        <v>-2000</v>
      </c>
      <c r="G18" s="233"/>
      <c r="H18" s="54">
        <v>-3000</v>
      </c>
    </row>
    <row r="19" spans="1:9" ht="19.5" customHeight="1" x14ac:dyDescent="0.25">
      <c r="A19" s="151" t="s">
        <v>273</v>
      </c>
      <c r="B19" s="47">
        <v>64929210</v>
      </c>
      <c r="C19" s="148"/>
      <c r="D19" s="47">
        <v>-4473236</v>
      </c>
      <c r="E19" s="148"/>
      <c r="F19" s="54">
        <v>0</v>
      </c>
      <c r="G19" s="50"/>
      <c r="H19" s="54">
        <v>0</v>
      </c>
    </row>
    <row r="20" spans="1:9" ht="19.5" customHeight="1" x14ac:dyDescent="0.25">
      <c r="A20" s="33" t="s">
        <v>262</v>
      </c>
      <c r="B20" s="145">
        <v>1676400</v>
      </c>
      <c r="C20" s="148"/>
      <c r="D20" s="145">
        <v>7004141</v>
      </c>
      <c r="E20" s="148"/>
      <c r="F20" s="169">
        <v>758063</v>
      </c>
      <c r="G20" s="50"/>
      <c r="H20" s="169">
        <v>4190769</v>
      </c>
    </row>
    <row r="21" spans="1:9" ht="19.5" customHeight="1" x14ac:dyDescent="0.25">
      <c r="A21" s="151" t="s">
        <v>269</v>
      </c>
      <c r="B21" s="145">
        <v>0</v>
      </c>
      <c r="C21" s="148"/>
      <c r="D21" s="145">
        <v>0</v>
      </c>
      <c r="E21" s="148"/>
      <c r="F21" s="169">
        <v>0</v>
      </c>
      <c r="G21" s="50"/>
      <c r="H21" s="169">
        <v>39180000</v>
      </c>
    </row>
    <row r="22" spans="1:9" ht="19.5" customHeight="1" x14ac:dyDescent="0.25">
      <c r="A22" s="151" t="s">
        <v>220</v>
      </c>
      <c r="B22" s="145">
        <v>0</v>
      </c>
      <c r="C22" s="148"/>
      <c r="D22" s="145">
        <v>18800000</v>
      </c>
      <c r="E22" s="148"/>
      <c r="F22" s="169">
        <v>0</v>
      </c>
      <c r="G22" s="50"/>
      <c r="H22" s="169">
        <v>18800000</v>
      </c>
    </row>
    <row r="23" spans="1:9" ht="19.5" customHeight="1" x14ac:dyDescent="0.25">
      <c r="A23" s="151" t="s">
        <v>254</v>
      </c>
      <c r="B23" s="145">
        <v>5427068</v>
      </c>
      <c r="C23" s="230"/>
      <c r="D23" s="145">
        <v>0</v>
      </c>
      <c r="E23" s="230"/>
      <c r="F23" s="169">
        <v>0</v>
      </c>
      <c r="G23" s="229"/>
      <c r="H23" s="169">
        <v>0</v>
      </c>
    </row>
    <row r="24" spans="1:9" ht="19.5" customHeight="1" x14ac:dyDescent="0.25">
      <c r="A24" s="151" t="s">
        <v>217</v>
      </c>
      <c r="B24" s="145">
        <v>0</v>
      </c>
      <c r="C24" s="148"/>
      <c r="D24" s="145">
        <v>0</v>
      </c>
      <c r="E24" s="148"/>
      <c r="F24" s="169">
        <v>0</v>
      </c>
      <c r="G24" s="50"/>
      <c r="H24" s="169">
        <v>-62000283</v>
      </c>
    </row>
    <row r="25" spans="1:9" ht="19.5" customHeight="1" x14ac:dyDescent="0.25">
      <c r="A25" s="151" t="s">
        <v>175</v>
      </c>
      <c r="B25" s="145">
        <v>13380000</v>
      </c>
      <c r="C25" s="148"/>
      <c r="D25" s="145">
        <v>-3120000</v>
      </c>
      <c r="E25" s="148"/>
      <c r="F25" s="169">
        <v>11980000</v>
      </c>
      <c r="G25" s="50"/>
      <c r="H25" s="169">
        <v>-140000</v>
      </c>
      <c r="I25" s="47"/>
    </row>
    <row r="26" spans="1:9" ht="19.5" customHeight="1" x14ac:dyDescent="0.25">
      <c r="A26" s="151" t="s">
        <v>260</v>
      </c>
      <c r="B26" s="47">
        <v>-887416</v>
      </c>
      <c r="C26" s="148"/>
      <c r="D26" s="47">
        <v>664918</v>
      </c>
      <c r="E26" s="148"/>
      <c r="F26" s="55">
        <v>-354540</v>
      </c>
      <c r="G26" s="50"/>
      <c r="H26" s="55">
        <v>0</v>
      </c>
    </row>
    <row r="27" spans="1:9" ht="19.5" customHeight="1" x14ac:dyDescent="0.25">
      <c r="A27" s="151" t="s">
        <v>126</v>
      </c>
      <c r="B27" s="47">
        <v>4241473</v>
      </c>
      <c r="C27" s="148"/>
      <c r="D27" s="47">
        <v>9941913</v>
      </c>
      <c r="E27" s="148"/>
      <c r="F27" s="55">
        <v>2251822</v>
      </c>
      <c r="G27" s="50"/>
      <c r="H27" s="55">
        <v>0</v>
      </c>
    </row>
    <row r="28" spans="1:9" ht="19.5" customHeight="1" x14ac:dyDescent="0.25">
      <c r="A28" s="33" t="s">
        <v>212</v>
      </c>
      <c r="B28" s="47">
        <v>29652194</v>
      </c>
      <c r="C28" s="148"/>
      <c r="D28" s="47">
        <v>5883182</v>
      </c>
      <c r="E28" s="148"/>
      <c r="F28" s="55">
        <v>21554531</v>
      </c>
      <c r="G28" s="50"/>
      <c r="H28" s="55">
        <v>3990836</v>
      </c>
    </row>
    <row r="29" spans="1:9" ht="19.5" customHeight="1" x14ac:dyDescent="0.25">
      <c r="A29" s="151" t="s">
        <v>261</v>
      </c>
      <c r="B29" s="47">
        <v>1222990</v>
      </c>
      <c r="C29" s="148"/>
      <c r="D29" s="47">
        <v>712667</v>
      </c>
      <c r="E29" s="148"/>
      <c r="F29" s="54">
        <v>0</v>
      </c>
      <c r="G29" s="50"/>
      <c r="H29" s="54">
        <v>0</v>
      </c>
    </row>
    <row r="30" spans="1:9" ht="19.5" customHeight="1" x14ac:dyDescent="0.25">
      <c r="A30" s="33" t="s">
        <v>157</v>
      </c>
      <c r="B30" s="47">
        <v>0</v>
      </c>
      <c r="C30" s="148"/>
      <c r="D30" s="47">
        <v>739809</v>
      </c>
      <c r="E30" s="148"/>
      <c r="F30" s="54">
        <v>0</v>
      </c>
      <c r="G30" s="50"/>
      <c r="H30" s="54">
        <v>739809</v>
      </c>
    </row>
    <row r="31" spans="1:9" ht="19.5" customHeight="1" x14ac:dyDescent="0.25">
      <c r="A31" s="151" t="s">
        <v>158</v>
      </c>
      <c r="B31" s="145">
        <v>0</v>
      </c>
      <c r="C31" s="148">
        <v>0</v>
      </c>
      <c r="D31" s="145">
        <v>0</v>
      </c>
      <c r="E31" s="148"/>
      <c r="F31" s="169">
        <v>0</v>
      </c>
      <c r="G31" s="50"/>
      <c r="H31" s="169">
        <v>-20623947</v>
      </c>
    </row>
    <row r="32" spans="1:9" ht="19.5" customHeight="1" x14ac:dyDescent="0.25">
      <c r="A32" s="151" t="s">
        <v>159</v>
      </c>
      <c r="B32" s="176">
        <v>-1561191</v>
      </c>
      <c r="C32" s="148"/>
      <c r="D32" s="176">
        <v>-539508</v>
      </c>
      <c r="E32" s="148"/>
      <c r="F32" s="203">
        <v>-348418</v>
      </c>
      <c r="G32" s="50"/>
      <c r="H32" s="203">
        <v>-27962733</v>
      </c>
    </row>
    <row r="33" spans="1:10" s="29" customFormat="1" ht="19.5" customHeight="1" x14ac:dyDescent="0.25">
      <c r="A33" s="23"/>
      <c r="B33" s="35">
        <f>SUM(B11:B32)</f>
        <v>250559502</v>
      </c>
      <c r="C33" s="35"/>
      <c r="D33" s="35">
        <f>SUM(D11:D32)</f>
        <v>543102044</v>
      </c>
      <c r="E33" s="35"/>
      <c r="F33" s="35">
        <f>SUM(F11:F32)</f>
        <v>97296188</v>
      </c>
      <c r="G33" s="35"/>
      <c r="H33" s="35">
        <f>SUM(H11:H32)</f>
        <v>242882274</v>
      </c>
      <c r="J33" s="46"/>
    </row>
    <row r="34" spans="1:10" s="29" customFormat="1" ht="11.1" customHeight="1" x14ac:dyDescent="0.25">
      <c r="A34" s="23"/>
      <c r="B34" s="35"/>
      <c r="C34" s="35"/>
      <c r="D34" s="35"/>
      <c r="E34" s="35"/>
      <c r="F34" s="35"/>
      <c r="G34" s="35"/>
      <c r="H34" s="35"/>
      <c r="J34" s="46"/>
    </row>
    <row r="35" spans="1:10" ht="19.5" customHeight="1" x14ac:dyDescent="0.25">
      <c r="A35" s="12" t="s">
        <v>39</v>
      </c>
      <c r="B35" s="166"/>
      <c r="C35" s="148"/>
      <c r="D35" s="221"/>
      <c r="E35" s="148"/>
      <c r="F35" s="34"/>
      <c r="G35" s="50"/>
      <c r="H35" s="34"/>
    </row>
    <row r="36" spans="1:10" ht="19.5" customHeight="1" x14ac:dyDescent="0.25">
      <c r="A36" s="33" t="s">
        <v>208</v>
      </c>
      <c r="B36" s="47">
        <v>26568344</v>
      </c>
      <c r="C36" s="148"/>
      <c r="D36" s="47">
        <v>-42055215</v>
      </c>
      <c r="E36" s="148"/>
      <c r="F36" s="47">
        <v>109990993</v>
      </c>
      <c r="G36" s="50"/>
      <c r="H36" s="47">
        <v>-34036790</v>
      </c>
    </row>
    <row r="37" spans="1:10" ht="19.5" customHeight="1" x14ac:dyDescent="0.25">
      <c r="A37" s="33" t="s">
        <v>40</v>
      </c>
      <c r="B37" s="47">
        <v>82266385</v>
      </c>
      <c r="C37" s="148"/>
      <c r="D37" s="47">
        <v>59847123</v>
      </c>
      <c r="E37" s="148"/>
      <c r="F37" s="47">
        <v>117724023</v>
      </c>
      <c r="G37" s="50"/>
      <c r="H37" s="47">
        <v>109003956</v>
      </c>
      <c r="I37" s="47"/>
      <c r="J37" s="47"/>
    </row>
    <row r="38" spans="1:10" ht="19.5" customHeight="1" x14ac:dyDescent="0.25">
      <c r="A38" s="33" t="s">
        <v>0</v>
      </c>
      <c r="B38" s="47">
        <v>10076517</v>
      </c>
      <c r="C38" s="148"/>
      <c r="D38" s="47">
        <v>18165586</v>
      </c>
      <c r="E38" s="148"/>
      <c r="F38" s="47">
        <v>5377848</v>
      </c>
      <c r="G38" s="50"/>
      <c r="H38" s="47">
        <v>7581156</v>
      </c>
      <c r="I38" s="47"/>
      <c r="J38" s="47"/>
    </row>
    <row r="39" spans="1:10" ht="19.5" customHeight="1" x14ac:dyDescent="0.25">
      <c r="A39" s="33" t="s">
        <v>32</v>
      </c>
      <c r="B39" s="47">
        <v>-18400</v>
      </c>
      <c r="C39" s="148"/>
      <c r="D39" s="47">
        <v>581718</v>
      </c>
      <c r="E39" s="148"/>
      <c r="F39" s="47">
        <v>143509</v>
      </c>
      <c r="G39" s="50"/>
      <c r="H39" s="47">
        <v>-783715</v>
      </c>
      <c r="I39" s="47"/>
      <c r="J39" s="47"/>
    </row>
    <row r="40" spans="1:10" ht="19.5" customHeight="1" x14ac:dyDescent="0.25">
      <c r="A40" s="33" t="s">
        <v>209</v>
      </c>
      <c r="B40" s="47">
        <v>-16863409</v>
      </c>
      <c r="C40" s="148"/>
      <c r="D40" s="47">
        <v>-84070409</v>
      </c>
      <c r="E40" s="148"/>
      <c r="F40" s="47">
        <v>-25507812</v>
      </c>
      <c r="G40" s="50"/>
      <c r="H40" s="47">
        <v>-3050498</v>
      </c>
      <c r="I40" s="47"/>
      <c r="J40" s="47"/>
    </row>
    <row r="41" spans="1:10" ht="19.5" customHeight="1" x14ac:dyDescent="0.25">
      <c r="A41" s="33" t="s">
        <v>87</v>
      </c>
      <c r="B41" s="47">
        <v>2634187</v>
      </c>
      <c r="C41" s="148"/>
      <c r="D41" s="47">
        <v>-27114803</v>
      </c>
      <c r="E41" s="148"/>
      <c r="F41" s="47">
        <v>-4511515</v>
      </c>
      <c r="G41" s="50"/>
      <c r="H41" s="47">
        <v>-16394819</v>
      </c>
      <c r="I41" s="47"/>
      <c r="J41" s="47"/>
    </row>
    <row r="42" spans="1:10" ht="19.5" customHeight="1" x14ac:dyDescent="0.25">
      <c r="A42" s="33" t="s">
        <v>8</v>
      </c>
      <c r="B42" s="47">
        <v>-298171</v>
      </c>
      <c r="C42" s="148"/>
      <c r="D42" s="47">
        <v>-1508947</v>
      </c>
      <c r="E42" s="148"/>
      <c r="F42" s="47">
        <v>130110</v>
      </c>
      <c r="G42" s="50"/>
      <c r="H42" s="47">
        <v>-1798099</v>
      </c>
      <c r="I42" s="47"/>
      <c r="J42" s="47"/>
    </row>
    <row r="43" spans="1:10" ht="19.5" customHeight="1" x14ac:dyDescent="0.25">
      <c r="A43" s="151" t="s">
        <v>134</v>
      </c>
      <c r="B43" s="30">
        <v>-3587286</v>
      </c>
      <c r="C43" s="148"/>
      <c r="D43" s="30">
        <v>-4192960</v>
      </c>
      <c r="E43" s="148"/>
      <c r="F43" s="30">
        <v>-1045407</v>
      </c>
      <c r="G43" s="50"/>
      <c r="H43" s="30">
        <v>-2827170</v>
      </c>
      <c r="I43" s="47"/>
      <c r="J43" s="47"/>
    </row>
    <row r="44" spans="1:10" ht="19.5" customHeight="1" x14ac:dyDescent="0.25">
      <c r="A44" s="33" t="s">
        <v>160</v>
      </c>
      <c r="B44" s="26">
        <f>SUM(B33:B43)</f>
        <v>351337669</v>
      </c>
      <c r="C44" s="148"/>
      <c r="D44" s="26">
        <f>SUM(D33:D43)</f>
        <v>462754137</v>
      </c>
      <c r="E44" s="148"/>
      <c r="F44" s="26">
        <f>SUM(F33:F43)</f>
        <v>299597937</v>
      </c>
      <c r="H44" s="26">
        <f>SUM(H33:H43)</f>
        <v>300576295</v>
      </c>
    </row>
    <row r="45" spans="1:10" ht="19.5" customHeight="1" x14ac:dyDescent="0.25">
      <c r="A45" s="33" t="s">
        <v>214</v>
      </c>
      <c r="B45" s="26">
        <v>24123544</v>
      </c>
      <c r="C45" s="148"/>
      <c r="D45" s="26">
        <v>28468485</v>
      </c>
      <c r="E45" s="148"/>
      <c r="F45" s="26">
        <v>24123544</v>
      </c>
      <c r="H45" s="26">
        <v>28225931</v>
      </c>
    </row>
    <row r="46" spans="1:10" ht="19.5" customHeight="1" x14ac:dyDescent="0.25">
      <c r="A46" s="33" t="s">
        <v>161</v>
      </c>
      <c r="B46" s="26">
        <v>-29941828</v>
      </c>
      <c r="C46" s="148"/>
      <c r="D46" s="26">
        <v>-35501070</v>
      </c>
      <c r="E46" s="148"/>
      <c r="F46" s="26">
        <v>-26553046</v>
      </c>
      <c r="H46" s="26">
        <v>-26869949</v>
      </c>
    </row>
    <row r="47" spans="1:10" s="44" customFormat="1" ht="19.5" customHeight="1" x14ac:dyDescent="0.25">
      <c r="A47" s="1" t="s">
        <v>264</v>
      </c>
      <c r="B47" s="42">
        <f>SUM(B44,B45:B46)</f>
        <v>345519385</v>
      </c>
      <c r="C47" s="14"/>
      <c r="D47" s="42">
        <f>SUM(D44,D45:D46)</f>
        <v>455721552</v>
      </c>
      <c r="E47" s="202"/>
      <c r="F47" s="42">
        <f>SUM(F44,F45:F46)</f>
        <v>297168435</v>
      </c>
      <c r="G47" s="14"/>
      <c r="H47" s="42">
        <f>SUM(H44,H45:H46)</f>
        <v>301932277</v>
      </c>
      <c r="J47" s="46"/>
    </row>
    <row r="48" spans="1:10" s="44" customFormat="1" ht="1.5" customHeight="1" x14ac:dyDescent="0.25">
      <c r="A48" s="43"/>
      <c r="B48" s="40"/>
      <c r="C48" s="26"/>
      <c r="D48" s="40"/>
      <c r="E48" s="25"/>
      <c r="F48" s="47"/>
      <c r="G48" s="26"/>
      <c r="H48" s="47"/>
      <c r="J48" s="46"/>
    </row>
    <row r="49" spans="1:10" ht="19.5" customHeight="1" x14ac:dyDescent="0.25">
      <c r="A49" s="9" t="s">
        <v>101</v>
      </c>
    </row>
    <row r="50" spans="1:10" ht="19.5" customHeight="1" x14ac:dyDescent="0.25">
      <c r="A50" s="231" t="s">
        <v>235</v>
      </c>
    </row>
    <row r="51" spans="1:10" ht="19.5" customHeight="1" x14ac:dyDescent="0.25">
      <c r="A51" s="10" t="s">
        <v>97</v>
      </c>
    </row>
    <row r="52" spans="1:10" s="32" customFormat="1" ht="2.1" customHeight="1" x14ac:dyDescent="0.25">
      <c r="A52" s="31"/>
      <c r="B52" s="24"/>
      <c r="C52" s="25"/>
      <c r="D52" s="24"/>
      <c r="E52" s="25"/>
      <c r="F52" s="25"/>
      <c r="G52" s="25"/>
      <c r="H52" s="25"/>
      <c r="J52" s="46"/>
    </row>
    <row r="53" spans="1:10" ht="19.5" customHeight="1" x14ac:dyDescent="0.25">
      <c r="A53" s="33" t="s">
        <v>3</v>
      </c>
      <c r="B53" s="243" t="s">
        <v>2</v>
      </c>
      <c r="C53" s="243"/>
      <c r="D53" s="243"/>
      <c r="E53" s="160"/>
      <c r="F53" s="241" t="s">
        <v>20</v>
      </c>
      <c r="G53" s="241"/>
      <c r="H53" s="241"/>
    </row>
    <row r="54" spans="1:10" ht="19.5" customHeight="1" x14ac:dyDescent="0.25">
      <c r="B54" s="243" t="s">
        <v>21</v>
      </c>
      <c r="C54" s="243"/>
      <c r="D54" s="243"/>
      <c r="E54" s="24"/>
      <c r="F54" s="243" t="s">
        <v>21</v>
      </c>
      <c r="G54" s="243"/>
      <c r="H54" s="243"/>
    </row>
    <row r="55" spans="1:10" s="44" customFormat="1" ht="19.5" customHeight="1" x14ac:dyDescent="0.25">
      <c r="A55" s="43"/>
      <c r="B55" s="244" t="s">
        <v>112</v>
      </c>
      <c r="C55" s="245"/>
      <c r="D55" s="245"/>
      <c r="E55" s="24"/>
      <c r="F55" s="244" t="s">
        <v>112</v>
      </c>
      <c r="G55" s="245"/>
      <c r="H55" s="245"/>
      <c r="I55" s="29"/>
    </row>
    <row r="56" spans="1:10" ht="19.5" customHeight="1" x14ac:dyDescent="0.25">
      <c r="B56" s="143" t="s">
        <v>221</v>
      </c>
      <c r="C56" s="141"/>
      <c r="D56" s="143" t="s">
        <v>189</v>
      </c>
      <c r="E56" s="141"/>
      <c r="F56" s="143" t="s">
        <v>221</v>
      </c>
      <c r="G56" s="141"/>
      <c r="H56" s="143" t="s">
        <v>189</v>
      </c>
    </row>
    <row r="57" spans="1:10" ht="13.5" customHeight="1" x14ac:dyDescent="0.25">
      <c r="B57" s="242" t="s">
        <v>94</v>
      </c>
      <c r="C57" s="242"/>
      <c r="D57" s="242"/>
      <c r="E57" s="242"/>
      <c r="F57" s="242"/>
      <c r="G57" s="242"/>
      <c r="H57" s="242"/>
    </row>
    <row r="58" spans="1:10" s="44" customFormat="1" ht="19.5" customHeight="1" x14ac:dyDescent="0.25">
      <c r="A58" s="4" t="s">
        <v>18</v>
      </c>
      <c r="B58" s="47"/>
      <c r="C58" s="26"/>
      <c r="D58" s="47"/>
      <c r="E58" s="25"/>
      <c r="F58" s="50"/>
      <c r="G58" s="50"/>
      <c r="H58" s="223"/>
      <c r="J58" s="46"/>
    </row>
    <row r="59" spans="1:10" s="44" customFormat="1" ht="19.5" customHeight="1" x14ac:dyDescent="0.25">
      <c r="A59" s="152" t="s">
        <v>113</v>
      </c>
      <c r="B59" s="47">
        <v>0</v>
      </c>
      <c r="C59" s="26"/>
      <c r="D59" s="47">
        <v>0</v>
      </c>
      <c r="E59" s="25"/>
      <c r="F59" s="260">
        <v>0</v>
      </c>
      <c r="G59" s="26"/>
      <c r="H59" s="47">
        <v>-63500000</v>
      </c>
      <c r="J59" s="46"/>
    </row>
    <row r="60" spans="1:10" s="44" customFormat="1" ht="19.5" customHeight="1" x14ac:dyDescent="0.25">
      <c r="A60" s="43" t="s">
        <v>115</v>
      </c>
      <c r="B60" s="47">
        <v>0</v>
      </c>
      <c r="C60" s="26"/>
      <c r="D60" s="47">
        <v>0</v>
      </c>
      <c r="E60" s="25"/>
      <c r="F60" s="260">
        <v>38000000</v>
      </c>
      <c r="G60" s="26"/>
      <c r="H60" s="47">
        <v>479770400</v>
      </c>
      <c r="J60" s="46"/>
    </row>
    <row r="61" spans="1:10" ht="19.5" customHeight="1" x14ac:dyDescent="0.25">
      <c r="A61" s="152" t="s">
        <v>210</v>
      </c>
      <c r="B61" s="47">
        <v>-6000000</v>
      </c>
      <c r="C61" s="148"/>
      <c r="D61" s="47">
        <v>0</v>
      </c>
      <c r="E61" s="148"/>
      <c r="F61" s="260">
        <v>-6000000</v>
      </c>
      <c r="G61" s="50"/>
      <c r="H61" s="47">
        <v>0</v>
      </c>
    </row>
    <row r="62" spans="1:10" ht="19.5" customHeight="1" x14ac:dyDescent="0.25">
      <c r="A62" s="152" t="s">
        <v>253</v>
      </c>
      <c r="B62" s="47">
        <v>6000000</v>
      </c>
      <c r="C62" s="230"/>
      <c r="D62" s="47">
        <v>0</v>
      </c>
      <c r="E62" s="230"/>
      <c r="F62" s="260">
        <v>6000000</v>
      </c>
      <c r="G62" s="229"/>
      <c r="H62" s="47">
        <v>0</v>
      </c>
    </row>
    <row r="63" spans="1:10" ht="19.5" customHeight="1" x14ac:dyDescent="0.25">
      <c r="A63" s="152" t="s">
        <v>211</v>
      </c>
      <c r="B63" s="145">
        <v>0</v>
      </c>
      <c r="C63" s="148"/>
      <c r="D63" s="145">
        <v>-26164444</v>
      </c>
      <c r="E63" s="148"/>
      <c r="F63" s="261">
        <v>0</v>
      </c>
      <c r="G63" s="50"/>
      <c r="H63" s="145">
        <v>-526493989</v>
      </c>
    </row>
    <row r="64" spans="1:10" s="44" customFormat="1" ht="19.5" customHeight="1" x14ac:dyDescent="0.25">
      <c r="A64" s="152" t="s">
        <v>271</v>
      </c>
      <c r="B64" s="47">
        <v>10024274</v>
      </c>
      <c r="C64" s="26"/>
      <c r="D64" s="47">
        <v>-6621011</v>
      </c>
      <c r="E64" s="25"/>
      <c r="F64" s="260">
        <v>-64826</v>
      </c>
      <c r="G64" s="26"/>
      <c r="H64" s="47">
        <v>-6531911</v>
      </c>
      <c r="J64" s="46"/>
    </row>
    <row r="65" spans="1:10" s="44" customFormat="1" ht="19.5" customHeight="1" x14ac:dyDescent="0.25">
      <c r="A65" s="43" t="s">
        <v>197</v>
      </c>
      <c r="B65" s="145">
        <v>0</v>
      </c>
      <c r="C65" s="159"/>
      <c r="D65" s="145">
        <v>-102323430</v>
      </c>
      <c r="E65" s="25"/>
      <c r="F65" s="261">
        <v>0</v>
      </c>
      <c r="G65" s="159"/>
      <c r="H65" s="145">
        <v>0</v>
      </c>
      <c r="J65" s="46"/>
    </row>
    <row r="66" spans="1:10" s="44" customFormat="1" ht="19.5" customHeight="1" x14ac:dyDescent="0.25">
      <c r="A66" s="43" t="s">
        <v>162</v>
      </c>
      <c r="B66" s="145">
        <v>-110698620</v>
      </c>
      <c r="C66" s="26"/>
      <c r="D66" s="145">
        <v>-307742559</v>
      </c>
      <c r="E66" s="25"/>
      <c r="F66" s="261">
        <v>-5792645</v>
      </c>
      <c r="G66" s="26"/>
      <c r="H66" s="145">
        <v>-28223700</v>
      </c>
      <c r="I66" s="26"/>
      <c r="J66" s="46"/>
    </row>
    <row r="67" spans="1:10" s="44" customFormat="1" ht="19.5" customHeight="1" x14ac:dyDescent="0.25">
      <c r="A67" s="33" t="s">
        <v>184</v>
      </c>
      <c r="B67" s="26">
        <v>-604031</v>
      </c>
      <c r="C67" s="26"/>
      <c r="D67" s="26">
        <v>-999665</v>
      </c>
      <c r="E67" s="25"/>
      <c r="F67" s="259">
        <v>0</v>
      </c>
      <c r="G67" s="26"/>
      <c r="H67" s="26">
        <v>-29827</v>
      </c>
      <c r="I67" s="47"/>
      <c r="J67" s="46"/>
    </row>
    <row r="68" spans="1:10" s="44" customFormat="1" ht="19.5" customHeight="1" x14ac:dyDescent="0.25">
      <c r="A68" s="43" t="s">
        <v>252</v>
      </c>
      <c r="B68" s="26">
        <v>1431431</v>
      </c>
      <c r="C68" s="26"/>
      <c r="D68" s="26">
        <v>3078598</v>
      </c>
      <c r="E68" s="25"/>
      <c r="F68" s="260">
        <v>355140</v>
      </c>
      <c r="G68" s="26"/>
      <c r="H68" s="47">
        <v>0</v>
      </c>
      <c r="I68" s="47"/>
      <c r="J68" s="46"/>
    </row>
    <row r="69" spans="1:10" s="44" customFormat="1" ht="19.5" customHeight="1" x14ac:dyDescent="0.25">
      <c r="A69" s="44" t="s">
        <v>89</v>
      </c>
      <c r="B69" s="26">
        <v>-7842281</v>
      </c>
      <c r="C69" s="26"/>
      <c r="D69" s="26">
        <v>-10603392</v>
      </c>
      <c r="E69" s="25"/>
      <c r="F69" s="259">
        <v>0</v>
      </c>
      <c r="G69" s="26"/>
      <c r="H69" s="26">
        <v>0</v>
      </c>
      <c r="I69" s="47"/>
      <c r="J69" s="46"/>
    </row>
    <row r="70" spans="1:10" s="44" customFormat="1" ht="19.5" customHeight="1" x14ac:dyDescent="0.25">
      <c r="A70" s="43" t="s">
        <v>37</v>
      </c>
      <c r="B70" s="47">
        <v>1561191</v>
      </c>
      <c r="C70" s="26"/>
      <c r="D70" s="47">
        <v>539508</v>
      </c>
      <c r="E70" s="25"/>
      <c r="F70" s="260">
        <v>348418</v>
      </c>
      <c r="G70" s="26"/>
      <c r="H70" s="47">
        <v>60528849</v>
      </c>
      <c r="J70" s="46"/>
    </row>
    <row r="71" spans="1:10" s="44" customFormat="1" ht="19.5" customHeight="1" x14ac:dyDescent="0.25">
      <c r="A71" s="152" t="s">
        <v>88</v>
      </c>
      <c r="B71" s="47">
        <v>0</v>
      </c>
      <c r="C71" s="26"/>
      <c r="D71" s="47">
        <v>535600</v>
      </c>
      <c r="E71" s="25"/>
      <c r="F71" s="260">
        <v>0</v>
      </c>
      <c r="G71" s="26"/>
      <c r="H71" s="47">
        <v>20623947</v>
      </c>
      <c r="J71" s="46"/>
    </row>
    <row r="72" spans="1:10" s="2" customFormat="1" ht="19.5" customHeight="1" x14ac:dyDescent="0.25">
      <c r="A72" s="1" t="s">
        <v>265</v>
      </c>
      <c r="B72" s="42">
        <f>SUM(B59:B71)</f>
        <v>-106128036</v>
      </c>
      <c r="C72" s="14">
        <f>SUM(C70:C71)</f>
        <v>0</v>
      </c>
      <c r="D72" s="42">
        <f>SUM(D59:D71)</f>
        <v>-450300795</v>
      </c>
      <c r="E72" s="14">
        <f>SUM(E70:E71)</f>
        <v>0</v>
      </c>
      <c r="F72" s="262">
        <f>SUM(F59:F71)</f>
        <v>32846087</v>
      </c>
      <c r="G72" s="14">
        <f>SUM(G70:G71)</f>
        <v>0</v>
      </c>
      <c r="H72" s="42">
        <f>SUM(H59:H71)</f>
        <v>-63856231</v>
      </c>
      <c r="I72" s="26"/>
      <c r="J72" s="46"/>
    </row>
    <row r="73" spans="1:10" s="44" customFormat="1" ht="5.0999999999999996" customHeight="1" x14ac:dyDescent="0.25">
      <c r="A73" s="1"/>
      <c r="B73" s="26"/>
      <c r="C73" s="26"/>
      <c r="D73" s="26"/>
      <c r="E73" s="25"/>
      <c r="F73" s="26"/>
      <c r="G73" s="26"/>
      <c r="H73" s="26"/>
      <c r="I73" s="26"/>
      <c r="J73" s="46"/>
    </row>
    <row r="74" spans="1:10" s="44" customFormat="1" ht="17.100000000000001" customHeight="1" x14ac:dyDescent="0.25">
      <c r="A74" s="4" t="s">
        <v>19</v>
      </c>
      <c r="B74" s="47"/>
      <c r="C74" s="26"/>
      <c r="D74" s="47"/>
      <c r="E74" s="25"/>
      <c r="F74" s="47"/>
      <c r="G74" s="26"/>
      <c r="H74" s="47"/>
      <c r="I74" s="26"/>
      <c r="J74" s="46"/>
    </row>
    <row r="75" spans="1:10" s="44" customFormat="1" ht="19.5" customHeight="1" x14ac:dyDescent="0.25">
      <c r="A75" s="152" t="s">
        <v>163</v>
      </c>
      <c r="C75" s="56"/>
      <c r="E75" s="56"/>
      <c r="G75" s="56"/>
      <c r="I75" s="26"/>
      <c r="J75" s="46"/>
    </row>
    <row r="76" spans="1:10" s="44" customFormat="1" ht="19.5" customHeight="1" x14ac:dyDescent="0.25">
      <c r="A76" s="152" t="s">
        <v>93</v>
      </c>
      <c r="B76" s="45">
        <v>75110416</v>
      </c>
      <c r="C76" s="26"/>
      <c r="D76" s="45">
        <v>220344425</v>
      </c>
      <c r="E76" s="25"/>
      <c r="F76" s="44">
        <v>-67329082</v>
      </c>
      <c r="G76" s="26"/>
      <c r="H76" s="44">
        <v>66706874</v>
      </c>
      <c r="I76" s="26"/>
      <c r="J76" s="46"/>
    </row>
    <row r="77" spans="1:10" s="44" customFormat="1" ht="19.5" customHeight="1" x14ac:dyDescent="0.25">
      <c r="A77" s="43" t="s">
        <v>185</v>
      </c>
      <c r="I77" s="26"/>
      <c r="J77" s="46"/>
    </row>
    <row r="78" spans="1:10" s="44" customFormat="1" ht="19.5" customHeight="1" x14ac:dyDescent="0.25">
      <c r="A78" s="204" t="s">
        <v>186</v>
      </c>
      <c r="B78" s="45">
        <v>-40968577</v>
      </c>
      <c r="C78" s="26"/>
      <c r="D78" s="45">
        <v>-76465240</v>
      </c>
      <c r="E78" s="25"/>
      <c r="F78" s="47">
        <v>-39614199</v>
      </c>
      <c r="G78" s="26"/>
      <c r="H78" s="47">
        <v>-74830137</v>
      </c>
      <c r="I78" s="26"/>
      <c r="J78" s="46"/>
    </row>
    <row r="79" spans="1:10" s="44" customFormat="1" ht="19.5" customHeight="1" x14ac:dyDescent="0.25">
      <c r="A79" s="43" t="s">
        <v>164</v>
      </c>
      <c r="B79" s="26">
        <v>0</v>
      </c>
      <c r="C79" s="26"/>
      <c r="D79" s="26">
        <v>0</v>
      </c>
      <c r="E79" s="25"/>
      <c r="F79" s="47">
        <v>0</v>
      </c>
      <c r="G79" s="26"/>
      <c r="H79" s="47">
        <v>15000000</v>
      </c>
      <c r="I79" s="26"/>
      <c r="J79" s="46"/>
    </row>
    <row r="80" spans="1:10" s="44" customFormat="1" ht="19.5" customHeight="1" x14ac:dyDescent="0.25">
      <c r="A80" s="152" t="s">
        <v>165</v>
      </c>
      <c r="B80" s="26">
        <v>-1400000</v>
      </c>
      <c r="C80" s="26"/>
      <c r="D80" s="26">
        <v>-3500000</v>
      </c>
      <c r="E80" s="25"/>
      <c r="F80" s="47">
        <v>0</v>
      </c>
      <c r="G80" s="26"/>
      <c r="H80" s="47">
        <v>0</v>
      </c>
      <c r="I80" s="26"/>
      <c r="J80" s="46"/>
    </row>
    <row r="81" spans="1:12" s="44" customFormat="1" ht="19.5" customHeight="1" x14ac:dyDescent="0.25">
      <c r="A81" s="43" t="s">
        <v>166</v>
      </c>
      <c r="B81" s="26">
        <v>0</v>
      </c>
      <c r="C81" s="26"/>
      <c r="D81" s="26">
        <v>175037175</v>
      </c>
      <c r="E81" s="25"/>
      <c r="F81" s="26">
        <v>0</v>
      </c>
      <c r="G81" s="26"/>
      <c r="H81" s="26">
        <v>0</v>
      </c>
      <c r="I81" s="47"/>
      <c r="J81" s="46"/>
    </row>
    <row r="82" spans="1:12" s="44" customFormat="1" ht="19.5" customHeight="1" x14ac:dyDescent="0.25">
      <c r="A82" s="43" t="s">
        <v>167</v>
      </c>
      <c r="B82" s="45">
        <v>-117500000</v>
      </c>
      <c r="C82" s="26"/>
      <c r="D82" s="45">
        <v>-108750000</v>
      </c>
      <c r="E82" s="25"/>
      <c r="F82" s="26">
        <v>-67500000</v>
      </c>
      <c r="G82" s="26"/>
      <c r="H82" s="26">
        <v>-58750000</v>
      </c>
      <c r="I82" s="47"/>
      <c r="J82" s="46"/>
    </row>
    <row r="83" spans="1:12" s="44" customFormat="1" ht="19.5" customHeight="1" x14ac:dyDescent="0.25">
      <c r="A83" s="43" t="s">
        <v>198</v>
      </c>
      <c r="B83" s="175">
        <v>-6814590</v>
      </c>
      <c r="C83" s="159"/>
      <c r="D83" s="175">
        <v>-27256360</v>
      </c>
      <c r="E83" s="25"/>
      <c r="F83" s="159">
        <v>-6814590</v>
      </c>
      <c r="G83" s="159"/>
      <c r="H83" s="159">
        <v>-27256360</v>
      </c>
      <c r="I83" s="47"/>
      <c r="J83" s="46"/>
    </row>
    <row r="84" spans="1:12" s="44" customFormat="1" ht="19.5" customHeight="1" x14ac:dyDescent="0.25">
      <c r="A84" s="43" t="s">
        <v>196</v>
      </c>
      <c r="B84" s="175"/>
      <c r="C84" s="159"/>
      <c r="D84" s="175"/>
      <c r="E84" s="25"/>
      <c r="F84" s="159"/>
      <c r="G84" s="159"/>
      <c r="H84" s="159"/>
      <c r="I84" s="47"/>
      <c r="J84" s="46"/>
    </row>
    <row r="85" spans="1:12" s="44" customFormat="1" ht="19.5" customHeight="1" x14ac:dyDescent="0.25">
      <c r="A85" s="43" t="s">
        <v>195</v>
      </c>
      <c r="B85" s="175">
        <v>0</v>
      </c>
      <c r="C85" s="159"/>
      <c r="D85" s="175">
        <v>253490</v>
      </c>
      <c r="E85" s="25"/>
      <c r="F85" s="159">
        <v>0</v>
      </c>
      <c r="G85" s="159"/>
      <c r="H85" s="159">
        <v>0</v>
      </c>
      <c r="I85" s="47"/>
      <c r="J85" s="46"/>
    </row>
    <row r="86" spans="1:12" s="44" customFormat="1" ht="19.5" customHeight="1" x14ac:dyDescent="0.25">
      <c r="A86" s="43" t="s">
        <v>110</v>
      </c>
      <c r="B86" s="45">
        <v>0</v>
      </c>
      <c r="C86" s="26"/>
      <c r="D86" s="45">
        <v>-16287192</v>
      </c>
      <c r="E86" s="25"/>
      <c r="F86" s="26" t="s">
        <v>257</v>
      </c>
      <c r="G86" s="26"/>
      <c r="H86" s="26">
        <v>0</v>
      </c>
      <c r="I86" s="47"/>
      <c r="J86" s="46"/>
    </row>
    <row r="87" spans="1:12" s="44" customFormat="1" ht="19.5" customHeight="1" x14ac:dyDescent="0.25">
      <c r="A87" s="43" t="s">
        <v>47</v>
      </c>
      <c r="B87" s="45">
        <v>-200827342</v>
      </c>
      <c r="C87" s="26"/>
      <c r="D87" s="45">
        <v>-188364603</v>
      </c>
      <c r="E87" s="25"/>
      <c r="F87" s="47">
        <v>-155021740</v>
      </c>
      <c r="G87" s="26"/>
      <c r="H87" s="47">
        <v>-156357996</v>
      </c>
      <c r="I87" s="26"/>
      <c r="J87" s="46"/>
    </row>
    <row r="88" spans="1:12" s="44" customFormat="1" ht="19.5" customHeight="1" x14ac:dyDescent="0.25">
      <c r="A88" s="43" t="s">
        <v>46</v>
      </c>
      <c r="B88" s="45">
        <v>-7384858</v>
      </c>
      <c r="C88" s="26"/>
      <c r="D88" s="45">
        <v>-8225204</v>
      </c>
      <c r="E88" s="25"/>
      <c r="F88" s="47">
        <v>-2711676</v>
      </c>
      <c r="G88" s="26"/>
      <c r="H88" s="47">
        <v>-3060840</v>
      </c>
      <c r="I88" s="26"/>
      <c r="J88" s="46"/>
    </row>
    <row r="89" spans="1:12" s="2" customFormat="1" ht="19.5" customHeight="1" x14ac:dyDescent="0.25">
      <c r="A89" s="7" t="s">
        <v>266</v>
      </c>
      <c r="B89" s="19">
        <f>SUM(B76:B88)</f>
        <v>-299784951</v>
      </c>
      <c r="C89" s="202">
        <f t="shared" ref="C89:G89" si="0">SUM(C76:C88)</f>
        <v>0</v>
      </c>
      <c r="D89" s="19">
        <f>SUM(D76:D88)</f>
        <v>-33213509</v>
      </c>
      <c r="E89" s="202">
        <f t="shared" si="0"/>
        <v>0</v>
      </c>
      <c r="F89" s="19">
        <f>SUM(F76:F88)</f>
        <v>-338991287</v>
      </c>
      <c r="G89" s="202">
        <f t="shared" si="0"/>
        <v>0</v>
      </c>
      <c r="H89" s="19">
        <f>SUM(H76:H88)</f>
        <v>-238548459</v>
      </c>
      <c r="I89" s="26"/>
      <c r="J89" s="46"/>
    </row>
    <row r="90" spans="1:12" s="2" customFormat="1" ht="19.5" customHeight="1" x14ac:dyDescent="0.25">
      <c r="A90" s="33" t="s">
        <v>267</v>
      </c>
      <c r="B90" s="202"/>
      <c r="C90" s="202"/>
      <c r="D90" s="202"/>
      <c r="E90" s="202"/>
      <c r="F90" s="202"/>
      <c r="G90" s="202"/>
      <c r="H90" s="202"/>
      <c r="I90" s="26"/>
      <c r="J90" s="46"/>
    </row>
    <row r="91" spans="1:12" s="2" customFormat="1" ht="19.5" customHeight="1" x14ac:dyDescent="0.25">
      <c r="A91" s="33" t="s">
        <v>187</v>
      </c>
      <c r="B91" s="25">
        <f>B47+B72+B89</f>
        <v>-60393602</v>
      </c>
      <c r="C91" s="25"/>
      <c r="D91" s="25">
        <f>D47+D72+D89</f>
        <v>-27792752</v>
      </c>
      <c r="E91" s="25"/>
      <c r="F91" s="25">
        <f>F47+F72+F89</f>
        <v>-8976765</v>
      </c>
      <c r="G91" s="25"/>
      <c r="H91" s="25">
        <f>H47+H72+H89</f>
        <v>-472413</v>
      </c>
      <c r="I91" s="26"/>
      <c r="J91" s="46"/>
    </row>
    <row r="92" spans="1:12" s="2" customFormat="1" ht="19.5" customHeight="1" x14ac:dyDescent="0.25">
      <c r="A92" s="153" t="s">
        <v>171</v>
      </c>
      <c r="B92" s="49">
        <v>-6074668</v>
      </c>
      <c r="C92" s="26"/>
      <c r="D92" s="49">
        <v>-4779318</v>
      </c>
      <c r="E92" s="25"/>
      <c r="F92" s="49">
        <v>0</v>
      </c>
      <c r="G92" s="25"/>
      <c r="H92" s="49">
        <v>0</v>
      </c>
      <c r="I92" s="26"/>
      <c r="J92" s="46"/>
    </row>
    <row r="93" spans="1:12" s="2" customFormat="1" ht="19.5" customHeight="1" x14ac:dyDescent="0.25">
      <c r="A93" s="7" t="s">
        <v>268</v>
      </c>
      <c r="B93" s="14">
        <f>SUM(B91:B92)</f>
        <v>-66468270</v>
      </c>
      <c r="C93" s="14" t="e">
        <f>SUM(#REF!)</f>
        <v>#REF!</v>
      </c>
      <c r="D93" s="14">
        <f>SUM(D91:D92)</f>
        <v>-32572070</v>
      </c>
      <c r="E93" s="14" t="e">
        <f>SUM(#REF!)</f>
        <v>#REF!</v>
      </c>
      <c r="F93" s="14">
        <f>SUM(F91:F92)</f>
        <v>-8976765</v>
      </c>
      <c r="G93" s="14" t="e">
        <f>SUM(#REF!)</f>
        <v>#REF!</v>
      </c>
      <c r="H93" s="14">
        <f>SUM(H91:H92)</f>
        <v>-472413</v>
      </c>
      <c r="I93" s="14"/>
      <c r="J93" s="184"/>
    </row>
    <row r="94" spans="1:12" s="44" customFormat="1" ht="19.5" customHeight="1" x14ac:dyDescent="0.25">
      <c r="A94" s="43" t="s">
        <v>52</v>
      </c>
      <c r="B94" s="176">
        <v>157594536</v>
      </c>
      <c r="C94" s="25"/>
      <c r="D94" s="176">
        <v>190166606</v>
      </c>
      <c r="E94" s="25"/>
      <c r="F94" s="176">
        <v>43078846</v>
      </c>
      <c r="G94" s="159"/>
      <c r="H94" s="176">
        <v>43551259</v>
      </c>
      <c r="I94" s="217"/>
      <c r="J94" s="217"/>
    </row>
    <row r="95" spans="1:12" s="2" customFormat="1" ht="19.5" customHeight="1" thickBot="1" x14ac:dyDescent="0.3">
      <c r="A95" s="7" t="s">
        <v>99</v>
      </c>
      <c r="B95" s="17">
        <f>SUM(B93:B94)</f>
        <v>91126266</v>
      </c>
      <c r="C95" s="202" t="e">
        <f t="shared" ref="B95:G95" si="1">SUM(C93:C94)</f>
        <v>#REF!</v>
      </c>
      <c r="D95" s="17">
        <f>SUM(D93:D94)</f>
        <v>157594536</v>
      </c>
      <c r="E95" s="202" t="e">
        <f t="shared" si="1"/>
        <v>#REF!</v>
      </c>
      <c r="F95" s="17">
        <f>SUM(F93:F94)</f>
        <v>34102081</v>
      </c>
      <c r="G95" s="202" t="e">
        <f t="shared" si="1"/>
        <v>#REF!</v>
      </c>
      <c r="H95" s="17">
        <f>SUM(H93:H94)</f>
        <v>43078846</v>
      </c>
      <c r="I95" s="26"/>
      <c r="J95" s="217"/>
      <c r="K95" s="218"/>
      <c r="L95" s="218"/>
    </row>
    <row r="96" spans="1:12" s="44" customFormat="1" ht="6" customHeight="1" thickTop="1" x14ac:dyDescent="0.25">
      <c r="A96" s="7"/>
      <c r="B96" s="25"/>
      <c r="C96" s="25"/>
      <c r="D96" s="25"/>
      <c r="E96" s="25"/>
      <c r="F96" s="25"/>
      <c r="G96" s="25"/>
      <c r="H96" s="25"/>
      <c r="I96" s="26"/>
      <c r="J96" s="46"/>
    </row>
    <row r="97" spans="1:10" s="44" customFormat="1" ht="18" customHeight="1" x14ac:dyDescent="0.25">
      <c r="A97" s="4" t="s">
        <v>4</v>
      </c>
      <c r="B97" s="36"/>
      <c r="C97" s="25"/>
      <c r="D97" s="36"/>
      <c r="E97" s="25"/>
      <c r="F97" s="48"/>
      <c r="G97" s="25"/>
      <c r="H97" s="48"/>
      <c r="I97" s="26"/>
      <c r="J97" s="46"/>
    </row>
    <row r="98" spans="1:10" ht="19.5" customHeight="1" x14ac:dyDescent="0.25">
      <c r="A98" s="8" t="s">
        <v>48</v>
      </c>
      <c r="B98" s="37"/>
      <c r="C98" s="39"/>
      <c r="D98" s="37"/>
      <c r="E98" s="39"/>
      <c r="F98" s="37"/>
      <c r="G98" s="39"/>
      <c r="H98" s="37"/>
      <c r="I98" s="25"/>
    </row>
    <row r="99" spans="1:10" ht="19.5" customHeight="1" x14ac:dyDescent="0.25">
      <c r="A99" s="18" t="s">
        <v>215</v>
      </c>
      <c r="B99" s="38">
        <v>0</v>
      </c>
      <c r="C99" s="38"/>
      <c r="D99" s="38">
        <v>6176519</v>
      </c>
      <c r="E99" s="38"/>
      <c r="F99" s="38">
        <v>0</v>
      </c>
      <c r="G99" s="38"/>
      <c r="H99" s="38">
        <v>5559069</v>
      </c>
      <c r="I99" s="37"/>
    </row>
    <row r="100" spans="1:10" ht="18.600000000000001" customHeight="1" x14ac:dyDescent="0.25">
      <c r="A100" s="33" t="s">
        <v>183</v>
      </c>
      <c r="B100" s="38">
        <v>0</v>
      </c>
      <c r="C100" s="38"/>
      <c r="D100" s="38">
        <v>1718232</v>
      </c>
      <c r="E100" s="38"/>
      <c r="F100" s="38">
        <v>0</v>
      </c>
      <c r="G100" s="38"/>
      <c r="H100" s="38">
        <v>0</v>
      </c>
      <c r="I100" s="48"/>
    </row>
    <row r="101" spans="1:10" ht="18.75" customHeight="1" x14ac:dyDescent="0.25">
      <c r="A101" s="33" t="s">
        <v>219</v>
      </c>
      <c r="B101" s="38">
        <v>0</v>
      </c>
      <c r="C101" s="38"/>
      <c r="D101" s="38">
        <v>0</v>
      </c>
      <c r="E101" s="38"/>
      <c r="F101" s="38">
        <v>0</v>
      </c>
      <c r="G101" s="38"/>
      <c r="H101" s="38">
        <v>62000283</v>
      </c>
    </row>
    <row r="102" spans="1:10" ht="18.75" customHeight="1" x14ac:dyDescent="0.25">
      <c r="A102" s="33" t="s">
        <v>272</v>
      </c>
      <c r="B102" s="38">
        <v>19801291</v>
      </c>
      <c r="C102" s="38"/>
      <c r="D102" s="38">
        <v>10871332</v>
      </c>
      <c r="E102" s="38"/>
      <c r="F102" s="38">
        <v>0</v>
      </c>
      <c r="G102" s="38"/>
      <c r="H102" s="38">
        <v>0</v>
      </c>
    </row>
    <row r="103" spans="1:10" ht="18.75" customHeight="1" x14ac:dyDescent="0.25">
      <c r="B103" s="217"/>
      <c r="D103" s="217"/>
      <c r="H103" s="217"/>
    </row>
  </sheetData>
  <customSheetViews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2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3"/>
      <headerFooter alignWithMargins="0"/>
    </customSheetView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4">
    <mergeCell ref="B54:D54"/>
    <mergeCell ref="F54:H54"/>
    <mergeCell ref="B57:H57"/>
    <mergeCell ref="B53:D53"/>
    <mergeCell ref="F53:H53"/>
    <mergeCell ref="B55:D55"/>
    <mergeCell ref="F55:H55"/>
    <mergeCell ref="B5:D5"/>
    <mergeCell ref="F5:H5"/>
    <mergeCell ref="B6:D6"/>
    <mergeCell ref="F6:H6"/>
    <mergeCell ref="B9:H9"/>
    <mergeCell ref="F7:H7"/>
    <mergeCell ref="B7:D7"/>
  </mergeCells>
  <phoneticPr fontId="0" type="noConversion"/>
  <pageMargins left="0.7" right="0.7" top="0.48" bottom="0.5" header="0.5" footer="0.05"/>
  <pageSetup paperSize="9" scale="72" firstPageNumber="14" fitToHeight="0" orientation="portrait" useFirstPageNumber="1" r:id="rId5"/>
  <headerFooter alignWithMargins="0">
    <oddFooter>&amp;LThe accompanying notes are an integral part of these financial statements.
&amp;C&amp;P</oddFooter>
  </headerFooter>
  <rowBreaks count="1" manualBreakCount="1">
    <brk id="47" max="7" man="1"/>
  </rowBreaks>
  <colBreaks count="1" manualBreakCount="1">
    <brk id="8" max="1048575" man="1"/>
  </colBreaks>
  <ignoredErrors>
    <ignoredError sqref="C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SFP-7-8</vt:lpstr>
      <vt:lpstr>SI-9</vt:lpstr>
      <vt:lpstr>SCE (conso)-10</vt:lpstr>
      <vt:lpstr>SCE (conso)-11</vt:lpstr>
      <vt:lpstr>SCE-12</vt:lpstr>
      <vt:lpstr>SCE-13</vt:lpstr>
      <vt:lpstr>SCF-14-15</vt:lpstr>
      <vt:lpstr>'SCE (conso)-10'!Print_Area</vt:lpstr>
      <vt:lpstr>'SCE (conso)-11'!Print_Area</vt:lpstr>
      <vt:lpstr>'SCE-12'!Print_Area</vt:lpstr>
      <vt:lpstr>'SCE-13'!Print_Area</vt:lpstr>
      <vt:lpstr>'SCF-14-15'!Print_Area</vt:lpstr>
      <vt:lpstr>'SFP-7-8'!Print_Area</vt:lpstr>
      <vt:lpstr>'SI-9'!Print_Area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Thunyatip</cp:lastModifiedBy>
  <cp:lastPrinted>2020-02-27T14:51:02Z</cp:lastPrinted>
  <dcterms:created xsi:type="dcterms:W3CDTF">2001-07-23T03:17:52Z</dcterms:created>
  <dcterms:modified xsi:type="dcterms:W3CDTF">2020-02-27T16:40:59Z</dcterms:modified>
</cp:coreProperties>
</file>