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425" tabRatio="784" activeTab="6"/>
  </bookViews>
  <sheets>
    <sheet name="SFP" sheetId="5" r:id="rId1"/>
    <sheet name="SI" sheetId="14" r:id="rId2"/>
    <sheet name="SCE(Conso)" sheetId="15" r:id="rId3"/>
    <sheet name="SCE(Conso) (2)" sheetId="20" r:id="rId4"/>
    <sheet name="SCE" sheetId="16" r:id="rId5"/>
    <sheet name="SCE (2)" sheetId="21" r:id="rId6"/>
    <sheet name="SCF" sheetId="19" r:id="rId7"/>
  </sheets>
  <definedNames>
    <definedName name="_xlnm.Print_Area" localSheetId="4">SCE!$A$1:$P$29</definedName>
    <definedName name="_xlnm.Print_Area" localSheetId="5">'SCE (2)'!$A$1:$N$26</definedName>
    <definedName name="_xlnm.Print_Area" localSheetId="2">'SCE(Conso)'!$A$1:$AA$36</definedName>
    <definedName name="_xlnm.Print_Area" localSheetId="3">'SCE(Conso) (2)'!$A$1:$Y$27</definedName>
    <definedName name="_xlnm.Print_Area" localSheetId="6">SCF!$A$1:$H$92</definedName>
    <definedName name="_xlnm.Print_Area" localSheetId="0">SFP!$A$1:$J$81</definedName>
    <definedName name="_xlnm.Print_Area" localSheetId="1">SI!$A$1:$I$52</definedName>
    <definedName name="_xlnm.Print_Titles" localSheetId="6">SCF!$1:$8</definedName>
    <definedName name="_xlnm.Print_Titles" localSheetId="1">SI!$1:$7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4" l="1"/>
  <c r="S29" i="15" l="1"/>
  <c r="Q22" i="20"/>
  <c r="B78" i="19"/>
  <c r="J25" i="21" l="1"/>
  <c r="S22" i="20"/>
  <c r="U22" i="20" s="1"/>
  <c r="I25" i="20" l="1"/>
  <c r="D33" i="5" l="1"/>
  <c r="S25" i="20" l="1"/>
  <c r="W21" i="20" l="1"/>
  <c r="U25" i="20" l="1"/>
  <c r="E49" i="14"/>
  <c r="C36" i="14"/>
  <c r="G36" i="14" l="1"/>
  <c r="L23" i="21"/>
  <c r="W23" i="20" l="1"/>
  <c r="Q23" i="20"/>
  <c r="O23" i="20"/>
  <c r="O26" i="20" s="1"/>
  <c r="M23" i="20"/>
  <c r="K23" i="20"/>
  <c r="G23" i="20"/>
  <c r="E23" i="20"/>
  <c r="E26" i="20" s="1"/>
  <c r="C23" i="20"/>
  <c r="W18" i="20"/>
  <c r="S18" i="20"/>
  <c r="Q18" i="20"/>
  <c r="O18" i="20"/>
  <c r="M18" i="20"/>
  <c r="K18" i="20"/>
  <c r="I18" i="20"/>
  <c r="G18" i="20"/>
  <c r="E18" i="20"/>
  <c r="C18" i="20"/>
  <c r="Y25" i="20"/>
  <c r="S21" i="20"/>
  <c r="S17" i="20"/>
  <c r="U17" i="20" s="1"/>
  <c r="S13" i="20"/>
  <c r="O36" i="15"/>
  <c r="G36" i="15"/>
  <c r="Y30" i="15"/>
  <c r="Y36" i="15" s="1"/>
  <c r="S30" i="15"/>
  <c r="S36" i="15" s="1"/>
  <c r="Q30" i="15"/>
  <c r="Q36" i="15" s="1"/>
  <c r="O30" i="15"/>
  <c r="M30" i="15"/>
  <c r="M36" i="15" s="1"/>
  <c r="K30" i="15"/>
  <c r="K36" i="15" s="1"/>
  <c r="I30" i="15"/>
  <c r="I36" i="15" s="1"/>
  <c r="G30" i="15"/>
  <c r="E30" i="15"/>
  <c r="E36" i="15" s="1"/>
  <c r="C30" i="15"/>
  <c r="C36" i="15" s="1"/>
  <c r="Y25" i="15"/>
  <c r="S25" i="15"/>
  <c r="Q25" i="15"/>
  <c r="O25" i="15"/>
  <c r="M25" i="15"/>
  <c r="K25" i="15"/>
  <c r="I25" i="15"/>
  <c r="G25" i="15"/>
  <c r="E25" i="15"/>
  <c r="C25" i="15"/>
  <c r="Y20" i="15"/>
  <c r="S20" i="15"/>
  <c r="Q20" i="15"/>
  <c r="O20" i="15"/>
  <c r="M20" i="15"/>
  <c r="K20" i="15"/>
  <c r="I20" i="15"/>
  <c r="G20" i="15"/>
  <c r="E20" i="15"/>
  <c r="C20" i="15"/>
  <c r="W33" i="15"/>
  <c r="AA33" i="15" s="1"/>
  <c r="W24" i="15"/>
  <c r="AA24" i="15" s="1"/>
  <c r="AA25" i="15" s="1"/>
  <c r="W19" i="15"/>
  <c r="AA19" i="15" s="1"/>
  <c r="U35" i="15"/>
  <c r="W35" i="15" s="1"/>
  <c r="AA35" i="15" s="1"/>
  <c r="U34" i="15"/>
  <c r="W34" i="15" s="1"/>
  <c r="AA34" i="15" s="1"/>
  <c r="U33" i="15"/>
  <c r="U32" i="15"/>
  <c r="U29" i="15"/>
  <c r="W29" i="15" s="1"/>
  <c r="AA29" i="15" s="1"/>
  <c r="U28" i="15"/>
  <c r="U30" i="15" s="1"/>
  <c r="U24" i="15"/>
  <c r="U25" i="15" s="1"/>
  <c r="U19" i="15"/>
  <c r="U18" i="15"/>
  <c r="U20" i="15" s="1"/>
  <c r="U17" i="15"/>
  <c r="W17" i="15" s="1"/>
  <c r="U13" i="15"/>
  <c r="W13" i="15" s="1"/>
  <c r="AA13" i="15" s="1"/>
  <c r="U13" i="20" l="1"/>
  <c r="Y13" i="20" s="1"/>
  <c r="U18" i="20"/>
  <c r="Y17" i="20"/>
  <c r="Y18" i="20" s="1"/>
  <c r="G26" i="20"/>
  <c r="D74" i="5" s="1"/>
  <c r="C26" i="20"/>
  <c r="Q26" i="20"/>
  <c r="K26" i="20"/>
  <c r="W26" i="20"/>
  <c r="D78" i="5" s="1"/>
  <c r="M26" i="20"/>
  <c r="AA17" i="15"/>
  <c r="U36" i="15"/>
  <c r="W18" i="15"/>
  <c r="AA18" i="15" s="1"/>
  <c r="W28" i="15"/>
  <c r="W25" i="15"/>
  <c r="W32" i="15"/>
  <c r="Y22" i="20"/>
  <c r="S23" i="20"/>
  <c r="S26" i="20" s="1"/>
  <c r="D76" i="5" s="1"/>
  <c r="AA32" i="15" l="1"/>
  <c r="W20" i="15"/>
  <c r="W30" i="15"/>
  <c r="W36" i="15" s="1"/>
  <c r="AA28" i="15"/>
  <c r="AA30" i="15" s="1"/>
  <c r="AA20" i="15"/>
  <c r="N22" i="21"/>
  <c r="N25" i="21"/>
  <c r="H23" i="21"/>
  <c r="F23" i="21"/>
  <c r="D23" i="21"/>
  <c r="N17" i="21"/>
  <c r="N18" i="21" s="1"/>
  <c r="N13" i="21"/>
  <c r="L18" i="21"/>
  <c r="L26" i="21" s="1"/>
  <c r="H76" i="5" s="1"/>
  <c r="J18" i="21"/>
  <c r="H18" i="21"/>
  <c r="F18" i="21"/>
  <c r="D18" i="21"/>
  <c r="P28" i="16"/>
  <c r="P27" i="16"/>
  <c r="P26" i="16"/>
  <c r="N29" i="16"/>
  <c r="F29" i="16"/>
  <c r="N24" i="16"/>
  <c r="L24" i="16"/>
  <c r="L29" i="16" s="1"/>
  <c r="J24" i="16"/>
  <c r="J29" i="16" s="1"/>
  <c r="H24" i="16"/>
  <c r="H29" i="16" s="1"/>
  <c r="F24" i="16"/>
  <c r="D24" i="16"/>
  <c r="D29" i="16" s="1"/>
  <c r="P23" i="16"/>
  <c r="P22" i="16"/>
  <c r="P24" i="16" s="1"/>
  <c r="P18" i="16"/>
  <c r="P17" i="16"/>
  <c r="P19" i="16" s="1"/>
  <c r="P13" i="16"/>
  <c r="N19" i="16"/>
  <c r="L19" i="16"/>
  <c r="J19" i="16"/>
  <c r="H19" i="16"/>
  <c r="F19" i="16"/>
  <c r="D19" i="16"/>
  <c r="F26" i="21" l="1"/>
  <c r="H26" i="21"/>
  <c r="H74" i="5" s="1"/>
  <c r="D26" i="21"/>
  <c r="P29" i="16"/>
  <c r="AA36" i="15"/>
  <c r="I52" i="14" l="1"/>
  <c r="E52" i="14"/>
  <c r="I49" i="14"/>
  <c r="I44" i="14"/>
  <c r="E44" i="14"/>
  <c r="I38" i="14"/>
  <c r="I36" i="14"/>
  <c r="E36" i="14"/>
  <c r="I31" i="14"/>
  <c r="G31" i="14"/>
  <c r="G38" i="14" s="1"/>
  <c r="E31" i="14"/>
  <c r="C31" i="14"/>
  <c r="C38" i="14" s="1"/>
  <c r="I21" i="14"/>
  <c r="G21" i="14"/>
  <c r="E21" i="14"/>
  <c r="C21" i="14"/>
  <c r="E18" i="14"/>
  <c r="I18" i="14"/>
  <c r="G18" i="14"/>
  <c r="C23" i="14"/>
  <c r="I11" i="14"/>
  <c r="G11" i="14"/>
  <c r="E11" i="14"/>
  <c r="C11" i="14"/>
  <c r="J77" i="5"/>
  <c r="J79" i="5" s="1"/>
  <c r="F77" i="5"/>
  <c r="D62" i="5"/>
  <c r="F62" i="5"/>
  <c r="J62" i="5"/>
  <c r="D54" i="5"/>
  <c r="F54" i="5"/>
  <c r="J54" i="5"/>
  <c r="F33" i="5"/>
  <c r="J33" i="5"/>
  <c r="D16" i="5"/>
  <c r="F16" i="5"/>
  <c r="J16" i="5"/>
  <c r="H16" i="5"/>
  <c r="H62" i="5"/>
  <c r="H54" i="5"/>
  <c r="H33" i="5"/>
  <c r="E38" i="14" l="1"/>
  <c r="E23" i="14"/>
  <c r="E25" i="14" s="1"/>
  <c r="E39" i="14" s="1"/>
  <c r="G23" i="14"/>
  <c r="G25" i="14" s="1"/>
  <c r="C25" i="14"/>
  <c r="I23" i="14"/>
  <c r="I25" i="14" s="1"/>
  <c r="I39" i="14" s="1"/>
  <c r="J35" i="5"/>
  <c r="F35" i="5"/>
  <c r="H35" i="5"/>
  <c r="J64" i="5"/>
  <c r="F79" i="5"/>
  <c r="F64" i="5"/>
  <c r="H64" i="5"/>
  <c r="J81" i="5"/>
  <c r="D35" i="5"/>
  <c r="D64" i="5"/>
  <c r="C44" i="14" l="1"/>
  <c r="C42" i="14" s="1"/>
  <c r="C52" i="14" s="1"/>
  <c r="J21" i="21"/>
  <c r="J23" i="21" s="1"/>
  <c r="J26" i="21" s="1"/>
  <c r="G42" i="14"/>
  <c r="G39" i="14"/>
  <c r="G49" i="14" s="1"/>
  <c r="G47" i="14" s="1"/>
  <c r="F81" i="5"/>
  <c r="C39" i="14"/>
  <c r="C49" i="14" s="1"/>
  <c r="N21" i="21" l="1"/>
  <c r="N23" i="21" s="1"/>
  <c r="N26" i="21" s="1"/>
  <c r="I21" i="20"/>
  <c r="G52" i="14"/>
  <c r="G44" i="14"/>
  <c r="H75" i="5"/>
  <c r="B83" i="19"/>
  <c r="I23" i="20" l="1"/>
  <c r="I26" i="20" s="1"/>
  <c r="D75" i="5" s="1"/>
  <c r="D77" i="5" s="1"/>
  <c r="D79" i="5" s="1"/>
  <c r="D81" i="5" s="1"/>
  <c r="U21" i="20"/>
  <c r="U23" i="20" s="1"/>
  <c r="U26" i="20" s="1"/>
  <c r="H77" i="5"/>
  <c r="H79" i="5" s="1"/>
  <c r="D12" i="19"/>
  <c r="H12" i="19"/>
  <c r="Y21" i="20" l="1"/>
  <c r="Y23" i="20" s="1"/>
  <c r="Y26" i="20" s="1"/>
  <c r="H81" i="5"/>
  <c r="F83" i="19"/>
  <c r="B12" i="19" l="1"/>
  <c r="F12" i="19"/>
  <c r="B13" i="19"/>
  <c r="F13" i="19"/>
  <c r="H78" i="19" l="1"/>
  <c r="H62" i="19"/>
  <c r="H13" i="19"/>
  <c r="D81" i="19"/>
  <c r="D78" i="19"/>
  <c r="D62" i="19"/>
  <c r="D13" i="19"/>
  <c r="H10" i="19"/>
  <c r="D10" i="19"/>
  <c r="D32" i="19" l="1"/>
  <c r="D43" i="19" s="1"/>
  <c r="D46" i="19" s="1"/>
  <c r="D80" i="19" s="1"/>
  <c r="D82" i="19" s="1"/>
  <c r="D84" i="19" s="1"/>
  <c r="H32" i="19"/>
  <c r="H43" i="19" s="1"/>
  <c r="H46" i="19" s="1"/>
  <c r="H80" i="19" s="1"/>
  <c r="H82" i="19" s="1"/>
  <c r="H84" i="19" s="1"/>
  <c r="F62" i="19"/>
  <c r="B62" i="19"/>
  <c r="F78" i="19"/>
  <c r="F10" i="19" l="1"/>
  <c r="F32" i="19" s="1"/>
  <c r="F43" i="19" s="1"/>
  <c r="F46" i="19" s="1"/>
  <c r="F82" i="19" s="1"/>
  <c r="F84" i="19" s="1"/>
  <c r="B10" i="19" l="1"/>
  <c r="B32" i="19" s="1"/>
  <c r="B43" i="19" s="1"/>
  <c r="B46" i="19" s="1"/>
  <c r="B82" i="19" s="1"/>
  <c r="B84" i="19" s="1"/>
  <c r="C47" i="14"/>
</calcChain>
</file>

<file path=xl/sharedStrings.xml><?xml version="1.0" encoding="utf-8"?>
<sst xmlns="http://schemas.openxmlformats.org/spreadsheetml/2006/main" count="440" uniqueCount="255">
  <si>
    <t>หมายเหตุ</t>
  </si>
  <si>
    <t>สินทรัพย์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</si>
  <si>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</si>
  <si>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</si>
  <si>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</si>
  <si>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</si>
  <si>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</si>
  <si>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</si>
  <si>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</si>
  <si>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</si>
  <si>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</si>
  <si>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</si>
  <si>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</si>
  <si>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รวมหนี้สินและส่วนของผู้ถือหุ้น</t>
  </si>
  <si>
    <t>รายได้</t>
  </si>
  <si>
    <t>งบการเงินรวม</t>
  </si>
  <si>
    <t>31 ธันวาคม</t>
  </si>
  <si>
    <t xml:space="preserve"> </t>
  </si>
  <si>
    <t xml:space="preserve">หนี้สินและส่วนของผู้ถือหุ้น </t>
  </si>
  <si>
    <t>รวมหนี้สินไม่หมุนเวียน</t>
  </si>
  <si>
    <t>กำไรสะสม</t>
  </si>
  <si>
    <t>กระแสเงินสดจากกิจกรรมดำเนินงาน</t>
  </si>
  <si>
    <t>กระแสเงินสดจากกิจกรรมลงทุน</t>
  </si>
  <si>
    <t>กฎหมาย</t>
  </si>
  <si>
    <t>เงินสดและรายการเทียบเท่าเงินสด</t>
  </si>
  <si>
    <t>ยังไม่ได้</t>
  </si>
  <si>
    <t>จัดสรร</t>
  </si>
  <si>
    <t>ผู้ถือหุ้น</t>
  </si>
  <si>
    <t>ส่วนของ</t>
  </si>
  <si>
    <t>ส่วนเกิน</t>
  </si>
  <si>
    <t>มูลค่าหุ้น</t>
  </si>
  <si>
    <t>ที่ออกและ</t>
  </si>
  <si>
    <t>ชำระแล้ว</t>
  </si>
  <si>
    <t>กระแสเงินสดจากกิจกรรมจัดหาเงิน</t>
  </si>
  <si>
    <t>ส่วนเกินทุน</t>
  </si>
  <si>
    <t>สินทรัพย์หมุนเวียน</t>
  </si>
  <si>
    <t>สินทรัพย์หมุนเวียนอื่น</t>
  </si>
  <si>
    <t>ภาษีเงินได้ค้างจ่าย</t>
  </si>
  <si>
    <t>ข้อมูลเพิ่มเติมสำหรับงบกระแสเงินสด</t>
  </si>
  <si>
    <t xml:space="preserve">   ทุนจดทะเบียน</t>
  </si>
  <si>
    <t xml:space="preserve">   ทุนที่ออกและชำระแล้ว</t>
  </si>
  <si>
    <t xml:space="preserve">งบการเงินรวม </t>
  </si>
  <si>
    <t>งบการเงินเฉพาะกิจการ</t>
  </si>
  <si>
    <t xml:space="preserve">เงินลงทุนในบริษัทย่อย </t>
  </si>
  <si>
    <t>สินทรัพย์ไม่หมุนเวียนอื่น</t>
  </si>
  <si>
    <t xml:space="preserve">   จัดสรรแล้ว </t>
  </si>
  <si>
    <t xml:space="preserve">รวมส่วนของผู้ถือหุ้น </t>
  </si>
  <si>
    <t>รวมรายได้</t>
  </si>
  <si>
    <t>รวมส่วนของ</t>
  </si>
  <si>
    <t>รายการที่ไม่ใช่เงินสด</t>
  </si>
  <si>
    <t>สินค้าคงเหลือ</t>
  </si>
  <si>
    <t xml:space="preserve">ที่ดิน อาคารและอุปกรณ์ </t>
  </si>
  <si>
    <t>การเปลี่ยนแปลงในสินทรัพย์และหนี้สินดำเนินงาน</t>
  </si>
  <si>
    <t>ต้นทุนทางการเงิน</t>
  </si>
  <si>
    <t>ค่าใช้จ่ายในการบริหาร</t>
  </si>
  <si>
    <t>ทุนสำรองตาม</t>
  </si>
  <si>
    <t xml:space="preserve">   ส่วนเกินมูลค่าหุ้นสามัญ</t>
  </si>
  <si>
    <t>งบแสดงฐานะการเงิน</t>
  </si>
  <si>
    <t>ส่วนได้เสียที่ไม่มีอำนาจควบคุม</t>
  </si>
  <si>
    <t>องค์ประกอบอื่นของส่วนของผู้ถือหุ้น</t>
  </si>
  <si>
    <t>กำไรขาดทุนเบ็ดเสร็จอื่น</t>
  </si>
  <si>
    <t>ส่วนได้เสีย</t>
  </si>
  <si>
    <t>ที่ไม่มีอำนาจ</t>
  </si>
  <si>
    <t>ควบคุม</t>
  </si>
  <si>
    <t>เงินสดและรายการเทียบเท่าเงินสด ณ วันที่ 1 มกราคม</t>
  </si>
  <si>
    <t>รวมองค์ประกอบ</t>
  </si>
  <si>
    <t>อื่นของส่วนของ</t>
  </si>
  <si>
    <t xml:space="preserve">    ส่วนที่เป็นของส่วนได้เสียที่ไม่มีอำนาจควบคุม</t>
  </si>
  <si>
    <t>เงินให้กู้ยืมระยะสั้นแก่กิจการที่เกี่ยวข้องกัน</t>
  </si>
  <si>
    <t>สิทธิการใช้ประโยชน์ในที่ดิน</t>
  </si>
  <si>
    <t>ต้นทุนการพัฒนาสวนยาง</t>
  </si>
  <si>
    <t>ภาษีเงินได้หัก ณ ที่จ่าย</t>
  </si>
  <si>
    <t>เงินเบิกเกินบัญชีและเงินกู้ยืมระยะสั้นจากสถาบันการเงิน</t>
  </si>
  <si>
    <t>ค่าใช้จ่ายค้างจ่าย</t>
  </si>
  <si>
    <t>รายได้อื่น</t>
  </si>
  <si>
    <t>ค่าใช้จ่าย</t>
  </si>
  <si>
    <t>รวมค่าใช้จ่าย</t>
  </si>
  <si>
    <t>บริษัทร่วม</t>
  </si>
  <si>
    <t>รวม</t>
  </si>
  <si>
    <t>จากการ</t>
  </si>
  <si>
    <t>ตีราคา</t>
  </si>
  <si>
    <t>ส่วนแบ่งกำไร</t>
  </si>
  <si>
    <t>(ขาดทุน)</t>
  </si>
  <si>
    <t>โอนไปกำไรสะสม</t>
  </si>
  <si>
    <t>องค์ประกอบอื่น</t>
  </si>
  <si>
    <t>ของส่วนของผู้ถือหุ้น</t>
  </si>
  <si>
    <t>ส่วนเกินทุนจากการ</t>
  </si>
  <si>
    <t>ตีราคาสินทรัพย์</t>
  </si>
  <si>
    <t>ค่าเสื่อมราคาและค่าตัดจำหน่าย</t>
  </si>
  <si>
    <t>ต้นทุนการพัฒนาสวนยางเพิ่มขึ้น</t>
  </si>
  <si>
    <t>หนี้สินภาษีเงินได้รอการตัดบัญชี</t>
  </si>
  <si>
    <t>กำไร (ขาดทุน) สะสม</t>
  </si>
  <si>
    <t>(บาท)</t>
  </si>
  <si>
    <t>งบกำไรขาดทุนเบ็ดเสร็จ</t>
  </si>
  <si>
    <t>งบกระแสเงินสด</t>
  </si>
  <si>
    <t>ค่าตัดจำหน่ายต้นทุนพัฒนาสวนยาง</t>
  </si>
  <si>
    <t xml:space="preserve">    ส่วนที่เป็นของบริษัทใหญ่</t>
  </si>
  <si>
    <t xml:space="preserve">   ส่วนที่เป็นของบริษัทใหญ่</t>
  </si>
  <si>
    <t>เงินสดและรายการเทียบเท่าเงินสด ณ วันที่ 31 ธันวาคม</t>
  </si>
  <si>
    <t>ลูกหนี้การค้า</t>
  </si>
  <si>
    <t>เจ้าหนี้การค้า</t>
  </si>
  <si>
    <t>หนี้สินตามสัญญาเช่าการเงินที่ถึงกำหนดชำระภายในหนึ่งปี</t>
  </si>
  <si>
    <t>หนี้สินตามสัญญาเช่าการเงิน</t>
  </si>
  <si>
    <t>เงินปันผลจ่ายของบริษัทย่อยแก่ส่วนได้เสียที่ไม่มีอำนาจควบคุม</t>
  </si>
  <si>
    <t>เงินลงทุนระยะยาวอื่น</t>
  </si>
  <si>
    <t>โอนไปสำรองตามกฎหมายของบริษัทย่อย</t>
  </si>
  <si>
    <t>รายการกับผู้ถือหุ้นที่บันทึกโดยตรงเข้าส่วนของผู้ถือหุ้น</t>
  </si>
  <si>
    <t>เงินปันผลจ่ายในบริษัทย่อย</t>
  </si>
  <si>
    <t>การเปลี่ยนแปลง</t>
  </si>
  <si>
    <t>สัดส่วน</t>
  </si>
  <si>
    <t>การถือหุ้น</t>
  </si>
  <si>
    <t>ในบริษัทย่อย</t>
  </si>
  <si>
    <t>เงินสดจ่ายให้กู้ยืมระยะสั้นแก่กิจการที่เกี่ยวข้องกัน</t>
  </si>
  <si>
    <t>เงินเบิกเกินบัญชีธนาคารและเงินกู้ยืมระยะสั้นจาก</t>
  </si>
  <si>
    <t>เงินกู้ยืมระยะยาวจากสถาบันการเงิน</t>
  </si>
  <si>
    <t>เงินลงทุนในบริษัทร่วม</t>
  </si>
  <si>
    <t xml:space="preserve">    สถาบันการเงินเพิ่มขึ้น (ลดลง)</t>
  </si>
  <si>
    <t>เงินจ่ายล่วงหน้าค่าสิทธิในการใช้ประโยชน์ในที่ดิน</t>
  </si>
  <si>
    <t xml:space="preserve">   ยังไม่ได้จัดสรร (ขาดทุนสะสม)</t>
  </si>
  <si>
    <t>หนี้สินไม่หมุนเวียนอื่น</t>
  </si>
  <si>
    <t>เงินกู้ยืมระยะยาวจากสถาบันการเงินที่ถึงกำหนดชำระภายในหนึ่งปี</t>
  </si>
  <si>
    <t>ตัดจำหน่ายภาษีเงินได้หัก ณ ที่จ่าย</t>
  </si>
  <si>
    <t>ต้นทุนในการจัดจำหน่าย</t>
  </si>
  <si>
    <t>สินทรัพย์ภาษีเงินได้รอการตัดบัญชี</t>
  </si>
  <si>
    <t>ประมาณการหนี้สินไม่หมุนเวียนสำหรับผลประโยชน์พนักงาน</t>
  </si>
  <si>
    <t>รายการที่จะไม่ถูกจัดประเภทใหม่ไว้ในกำไรหรือขาดทุนภายหลัง</t>
  </si>
  <si>
    <t>รวมรายการที่อาจถูกจัดประเภทใหม่ไว้ในกำไรหรือขาดทุนในภายหลัง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</si>
  <si>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</si>
  <si>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รายการที่อาจถูกจัดประเภทใหม่ไว้ในกำไรหรือขาดทุนในภายหลัง</t>
  </si>
  <si>
    <t>เบ็ดเสร็จอื่นใน</t>
  </si>
  <si>
    <t>ของบริษัทใหญ่</t>
  </si>
  <si>
    <t>การ</t>
  </si>
  <si>
    <t>แปลงค่า</t>
  </si>
  <si>
    <t>ส่วนต่าง</t>
  </si>
  <si>
    <t>จากการรวมธุรกิจภายใต้</t>
  </si>
  <si>
    <t>การควบคุมเดียวกัน</t>
  </si>
  <si>
    <t>ผลกระทบจากการปรับโครงสร้างธุรกิจ</t>
  </si>
  <si>
    <t>ดอกเบี้ยรับ</t>
  </si>
  <si>
    <t>เงินปันผลรับ</t>
  </si>
  <si>
    <t>ภาษีเงินได้จ่ายออก</t>
  </si>
  <si>
    <t>เงินสดรับจากการขายที่ดิน อาคาร และอุปกรณ์</t>
  </si>
  <si>
    <t>ผลกระทบจากอัตราแลกเปลี่ยนที่มีต่อเงินสดและรายการเทียบเท่าเงินสด</t>
  </si>
  <si>
    <t>เงินสดจ่ายเพื่อซื้อที่ดิน อาคารและอุปกรณ์</t>
  </si>
  <si>
    <t xml:space="preserve">   ก่อนผลกระทบของอัตราแลกเปลี่ยน</t>
  </si>
  <si>
    <t>ควบคุมเดียวกัน</t>
  </si>
  <si>
    <t>ส่วนต่างจาก</t>
  </si>
  <si>
    <t>การรวมธุรกิจ</t>
  </si>
  <si>
    <t>ภายใต้การ</t>
  </si>
  <si>
    <t>งบแสดงการเปลี่ยนแปลงส่วนของผู้ถือหุ้น</t>
  </si>
  <si>
    <t>]</t>
  </si>
  <si>
    <t>(กำไร) ขาดทุนจากการปรับมูลค่ายุติธรรมของอสังริมทรัพย์เพื่อการลงทุน</t>
  </si>
  <si>
    <t>สินทรัพย์ไม่มีตัวตนอื่น</t>
  </si>
  <si>
    <t>เงินฝากธนาคารที่มีภาระค้ำประกัน</t>
  </si>
  <si>
    <t>(ขาดทุนสะสม)</t>
  </si>
  <si>
    <t>เงินสดจ่ายเพื่อซื้อสินทรัพย์ไม่มีตัวตนอื่น</t>
  </si>
  <si>
    <t>2561</t>
  </si>
  <si>
    <t>สำหรับปีสิ้นสุดวันที่ 31 ธันวาคม 2561</t>
  </si>
  <si>
    <t>ยอดคงเหลือ ณ วันที่ 1 มกราคม 2561</t>
  </si>
  <si>
    <t>ยอดคงเหลือ ณ วันที่ 31 ธันวาคม 2561</t>
  </si>
  <si>
    <t>ผลต่างของอัตราแลกเปลี่ยนจากการแปลงค่าหน่วยงานต่างประเทศ</t>
  </si>
  <si>
    <t>หน่วยงาน</t>
  </si>
  <si>
    <t>ต่างประเทศ</t>
  </si>
  <si>
    <t>ลดหุ้นสามัญ</t>
  </si>
  <si>
    <t>โอนไปสำรองตามกฎหมาย</t>
  </si>
  <si>
    <t>การเปลี่ยนแปลงในส่วนได้เสียในบริษัทย่อย</t>
  </si>
  <si>
    <t xml:space="preserve">  โดยอำนาจควบคุมไม่เปลี่ยนแปลง</t>
  </si>
  <si>
    <t>เงินปันผลให้ผู้ถือหุ้นของบริษัท</t>
  </si>
  <si>
    <t>เจ้าหนี้อื่น</t>
  </si>
  <si>
    <t>ลูกหนี้อื่น</t>
  </si>
  <si>
    <t>ภาษีเงินได้ของรายการที่จะไม่ถูกจัดประเภทใหม่ไว้ในกำไรหรือขาดทุนในภายหลัง</t>
  </si>
  <si>
    <t>กำไรขาดทุนเบ็ดเสร็จสำหรับปี</t>
  </si>
  <si>
    <t>รวมกำไรขาดทุนเบ็ดเสร็จสำหรับปี</t>
  </si>
  <si>
    <t>รวมส่วนของบริษัทใหญ่</t>
  </si>
  <si>
    <t>ลูกหนี้การค้าและลูกหนี้อื่น</t>
  </si>
  <si>
    <t>เจ้าหนี้การค้าและเจ้าหนี้อื่น</t>
  </si>
  <si>
    <t>เงินสดจ่ายเพิ่มทุนในบริษัทย่อย</t>
  </si>
  <si>
    <t>ประมาณการหนี้สินผลประโยชน์พนักงาน</t>
  </si>
  <si>
    <t>เงินสดรับชำระคืนเงินให้กู้ยืมระยะสั้นแก่กิจการที่เกี่ยวข้องกัน</t>
  </si>
  <si>
    <t>เงินสดที่ผู้เช่าจ่ายเพื่อลดหนี้สินซึ่งเกิดขึ้นจากสัญญาเช่าการเงิน</t>
  </si>
  <si>
    <t>เงินสดรับจากกู้ยืมระยะสั้นจากกิจการที่เกี่ยวข้องกัน</t>
  </si>
  <si>
    <t>เงินสดจ่ายเพื่อชำระคืนเงินกู้ยืมระยะสั้นจากกิจการที่เกี่ยวข้องกัน</t>
  </si>
  <si>
    <t>เงินสดรับจากเงินกู้ยืมระยะยาว</t>
  </si>
  <si>
    <t>เงิดสดจ่ายเพื่อชำระคืนเงินกู้ยืมระยะยาว</t>
  </si>
  <si>
    <t>เงินปันผลจ่ายให้ผู้ถือหุ้นของบริษัท</t>
  </si>
  <si>
    <t>เงินสดรับจากการเปลี่ยนแปลงส่วนได้เสียที่ไม่มีอำนาจควบคุม</t>
  </si>
  <si>
    <t xml:space="preserve">   โดยอำนาจควบคุมไม่เปลี่ยนแปลง</t>
  </si>
  <si>
    <t>ดอกเบี้ยจ่าย</t>
  </si>
  <si>
    <t>เงินสดจ่ายต้นทุนทางการเงินอื่น</t>
  </si>
  <si>
    <t xml:space="preserve">   สินทรัพย์ซื้อภายใต้สัญญาเช่าการเงินและเช่าซื้อ</t>
  </si>
  <si>
    <t xml:space="preserve">   เงินจ่ายล่วงหน้าค่าสิทธิในการใช้ประโยชน์ในที่ดิน</t>
  </si>
  <si>
    <t>กำไรจากการคืนทุนเงินลงทุนในบริษัทย่อย</t>
  </si>
  <si>
    <t>เงินสดจ่ายเพื่อซื้อธุรกิจ</t>
  </si>
  <si>
    <t>ปรับรายการที่กระทบกำไรเป็นเงินสดรับ (จ่าย)</t>
  </si>
  <si>
    <t>เงินสดสุทธิได้มาจาก (ใช้ไปใน) กิจกรรมดำเนินงาน</t>
  </si>
  <si>
    <t>ขาดทุนจากการด้อยค่าเงินลงทุนในบริษัทย่อย</t>
  </si>
  <si>
    <t>ขาดทุนจากการด้อยค่าเงินลงทุนระยะยาวอื่น</t>
  </si>
  <si>
    <t>รับคืนภาษีเงินได้</t>
  </si>
  <si>
    <t>(ผลประโยชน์) ค่าใช้จ่ายภาษีเงินได้</t>
  </si>
  <si>
    <t xml:space="preserve">   การคืนทุนจากการปรับโครงสร้างธุรกิจ</t>
  </si>
  <si>
    <t>2562</t>
  </si>
  <si>
    <t>สำหรับปีสิ้นสุดวันที่ 31 ธันวาคม 2562</t>
  </si>
  <si>
    <t>ยอดคงเหลือ ณ วันที่ 1 มกราคม 2562</t>
  </si>
  <si>
    <t>ยอดคงเหลือ ณ วันที่ 31 ธันวาคม 2562</t>
  </si>
  <si>
    <t xml:space="preserve">      ทุนสำรองตามกฎหมาย</t>
  </si>
  <si>
    <t>สำหรับปีสิ้นสุดวันที่ 31 ธันวาคม</t>
  </si>
  <si>
    <t>การแบ่งปันกำไร (ขาดทุน) เบ็ดเสร็จรวม</t>
  </si>
  <si>
    <t>ประมาณการหนี้สินสำหรับผลประโยชน์พนักงาน</t>
  </si>
  <si>
    <t>กระแสเงินสดสุทธิได้มาจาก (ใช้ไปใน) กิจกรรมลงทุน</t>
  </si>
  <si>
    <t>เงินสดรับชำระคืนจากเงินให้กู้ยืมระยะสั้นแก่กิจการอื่น</t>
  </si>
  <si>
    <t>ขาดทุนจากการด้อยค่าของค่าความนิยม</t>
  </si>
  <si>
    <t>บริษัท ไทยรับเบอร์ลาเท็คซ์กรุ๊ป จำกัด (มหาชน) และบริษัทย่อย</t>
  </si>
  <si>
    <t>(เดิมชื่อ "บริษัท ไทยรับเบอร์ลาเท็คซ์คอร์ปอร์เรชั่น (ประเทศไทย) จำกัด (มหาชน)")</t>
  </si>
  <si>
    <t>ส่วนแบ่งขาดทุนจากเงินลงทุนในบริษัทร่วม</t>
  </si>
  <si>
    <t>ผลกำไรจากการตีมูลค่าสินทรัพย์ใหม่</t>
  </si>
  <si>
    <t>ผลกำไร (ขาดทุน) จากการวัดมูลค่าใหม่ของผลประโยชน์พนักงานที่กำหนดไว้</t>
  </si>
  <si>
    <t>กำไรเบ็ดเสร็จอื่นสำหรับปี-สุทธิจากภาษีเงินได้</t>
  </si>
  <si>
    <t>การแบ่งปันกำไร (ขาดทุน)</t>
  </si>
  <si>
    <t>กำไร (ขาดทุน) สำหรับปี</t>
  </si>
  <si>
    <t>กำไร (ขาดทุน) เบ็ดเสร็จรวมสำหรับปี</t>
  </si>
  <si>
    <t>กำไร (ขาดทุน) ต่อหุ้น</t>
  </si>
  <si>
    <t>กำไร</t>
  </si>
  <si>
    <t>ขาดทุน</t>
  </si>
  <si>
    <t>5, 7</t>
  </si>
  <si>
    <t>5, 8</t>
  </si>
  <si>
    <t>4, 16</t>
  </si>
  <si>
    <t>เงินกู้ยืมระยะสั้นจากกิจการที่เกี่ยวข้องกัน</t>
  </si>
  <si>
    <t>การจัดสรรส่วนทุนให้ผู้ถือหุ้น</t>
  </si>
  <si>
    <t>รวมการจัดสรรส่วนทุนให้ผู้ถือหุ้น</t>
  </si>
  <si>
    <t>รายได้จากการขาย</t>
  </si>
  <si>
    <t>ต้นทุนขาย</t>
  </si>
  <si>
    <r>
      <t xml:space="preserve">กำไร (ขาดทุน) ต่อหุ้น </t>
    </r>
    <r>
      <rPr>
        <i/>
        <sz val="15"/>
        <rFont val="Angsana New"/>
        <family val="1"/>
      </rPr>
      <t>(บาท)</t>
    </r>
  </si>
  <si>
    <t>5, 22</t>
  </si>
  <si>
    <t>5, 23</t>
  </si>
  <si>
    <t>5, 21</t>
  </si>
  <si>
    <t>กำไร (ขาดทุน) ก่อนภาษีเงินได้</t>
  </si>
  <si>
    <t>อสังหาริมทรัพย์เพื่อการลงทุน</t>
  </si>
  <si>
    <t>ค่าความนิยม</t>
  </si>
  <si>
    <t>ขาดทุนจากการตัดจำหน่ายที่ดิน อาคารและอุปกรณ์</t>
  </si>
  <si>
    <t>เงินให้กู้ยืมระยะสั้นแก่กิจการอื่นลดลง</t>
  </si>
  <si>
    <t>การได้มาซึ่งส่วนได้เสียที่ไม่มีอำนาจควบคุม</t>
  </si>
  <si>
    <t>รวมการเปลี่ยนแปลงในส่วนได้เสียในบริษัทย่อย</t>
  </si>
  <si>
    <t xml:space="preserve">   ส่วนที่เป็นของส่วนได้เสียที่ไม่มีอำนาจควบคุม</t>
  </si>
  <si>
    <t>ส่วนแบ่งขาดทุนเบ็ดเสร็จในบริษัทร่วม</t>
  </si>
  <si>
    <t>ค่าตัดจำหน่ายสิทธิการใช้ประโยชน์ในที่ดิน</t>
  </si>
  <si>
    <t>ขาดทุนจากอัตราแลกเปลี่ยนที่ยังไม่เกิดขึ้น</t>
  </si>
  <si>
    <t>ภาษีเงินได้ (รายได้)</t>
  </si>
  <si>
    <t>ค่าเผื่อ (กลับรายการ) หนี้สูญและหนี้สงสัยจะสูญ</t>
  </si>
  <si>
    <t>ค่าเผื่อ (กลับรายการ) ขาดทุนจากการปรับมูลค่าสินค้า</t>
  </si>
  <si>
    <t>(กำไร) ขาดทุนจากการจำหน่ายที่ดิน อาคารและอุปกรณ์</t>
  </si>
  <si>
    <t>ส่วนแบ่งขาดทุนจากเงินลงทุนในบริษัทร่วม - สุทธิจากภาษีเงินได้</t>
  </si>
  <si>
    <t>กระแสเงินสดสุทธิได้มาจากกิจกรรมดำเนินงาน</t>
  </si>
  <si>
    <t>เงินฝากธนาคารที่มีภาระค้ำประกัน (เพิ่มขึ้น) ลดลง</t>
  </si>
  <si>
    <t>กระแสเงินสดสุทธิใช้ไปในกิจกรรมจัดหาเงิน</t>
  </si>
  <si>
    <t>เงินสดและรายการเทียบเท่าเงินสดลดลงสุทธิ</t>
  </si>
  <si>
    <t xml:space="preserve">   เจ้าหนี้ค่าซื้อสินทรัพย์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</si>
</sst>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_(* #,##0_);_(* \(#,##0\);_(* &quot;-&quot;??_);_(@_)"/>
    <numFmt numFmtId="168" formatCode="0.00_)"/>
    <numFmt numFmtId="169" formatCode="_(* #,##0.000_);_(* \(#,##0.000\);_(* &quot;-&quot;_);_(@_)"/>
    <numFmt numFmtId="170" formatCode="#,##0.00;\(#,##0.00\);\-\ \ "/>
    <numFmt numFmtId="171" formatCode="_(* #,##0.00_);_(* \(#,##0.00\);_(* &quot;-&quot;_);_(@_)"/>
    <numFmt numFmtId="172" formatCode="0.000%"/>
  </numFmts>
  <fonts count="23" x14ac:knownFonts="1">
    <font>
      <sz val="15"/>
      <name val="Angsana New"/>
      <charset val="222"/>
    </font>
    <font>
      <sz val="11"/>
      <color theme="1"/>
      <name val="Calibri"/>
      <family val="2"/>
      <scheme val="minor"/>
    </font>
    <font>
      <sz val="14"/>
      <name val="Angsana New"/>
      <family val="1"/>
    </font>
    <font>
      <sz val="14"/>
      <name val="Cordia New"/>
      <family val="2"/>
    </font>
    <font>
      <sz val="13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i/>
      <sz val="16"/>
      <name val="Angsana New"/>
      <family val="1"/>
    </font>
    <font>
      <i/>
      <sz val="13"/>
      <name val="Angsana New"/>
      <family val="1"/>
    </font>
    <font>
      <sz val="15"/>
      <name val="Angsana New"/>
      <family val="1"/>
    </font>
    <font>
      <i/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sz val="11"/>
      <name val="Times New Roman"/>
      <family val="1"/>
    </font>
    <font>
      <sz val="14"/>
      <name val="Cordia New"/>
      <family val="2"/>
    </font>
    <font>
      <b/>
      <i/>
      <sz val="16"/>
      <name val="Helv"/>
    </font>
    <font>
      <sz val="15"/>
      <name val="Angsana New"/>
      <family val="1"/>
    </font>
    <font>
      <sz val="10"/>
      <name val="Arial"/>
      <family val="2"/>
    </font>
    <font>
      <i/>
      <sz val="11"/>
      <name val="Times New Roman"/>
      <family val="1"/>
    </font>
    <font>
      <i/>
      <sz val="14"/>
      <name val="Angsana New"/>
      <family val="1"/>
    </font>
    <font>
      <b/>
      <sz val="14"/>
      <name val="Angsana New"/>
      <family val="1"/>
    </font>
    <font>
      <b/>
      <i/>
      <sz val="14"/>
      <name val="Angsana New"/>
      <family val="1"/>
    </font>
    <font>
      <b/>
      <i/>
      <sz val="16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72">
    <xf numFmtId="0" fontId="0" fillId="0" borderId="0"/>
    <xf numFmtId="165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8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9" fontId="1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" fillId="0" borderId="0"/>
    <xf numFmtId="170" fontId="3" fillId="0" borderId="0" applyFont="0" applyFill="0" applyBorder="0" applyAlignment="0" applyProtection="0"/>
    <xf numFmtId="0" fontId="9" fillId="0" borderId="0"/>
    <xf numFmtId="165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9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199">
    <xf numFmtId="0" fontId="0" fillId="0" borderId="0" xfId="0"/>
    <xf numFmtId="166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166" fontId="5" fillId="0" borderId="0" xfId="0" applyNumberFormat="1" applyFont="1" applyFill="1" applyAlignment="1">
      <alignment horizontal="left" vertical="center"/>
    </xf>
    <xf numFmtId="166" fontId="6" fillId="0" borderId="0" xfId="0" applyNumberFormat="1" applyFont="1" applyFill="1" applyAlignment="1">
      <alignment horizontal="left" vertical="center"/>
    </xf>
    <xf numFmtId="166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166" fontId="5" fillId="0" borderId="0" xfId="0" applyNumberFormat="1" applyFont="1" applyFill="1" applyBorder="1" applyAlignment="1">
      <alignment horizontal="left" vertical="center"/>
    </xf>
    <xf numFmtId="166" fontId="6" fillId="0" borderId="0" xfId="0" applyNumberFormat="1" applyFont="1" applyFill="1" applyBorder="1" applyAlignment="1">
      <alignment horizontal="center" vertical="center"/>
    </xf>
    <xf numFmtId="166" fontId="7" fillId="0" borderId="0" xfId="0" applyNumberFormat="1" applyFont="1" applyFill="1" applyAlignment="1">
      <alignment horizontal="center" vertical="center"/>
    </xf>
    <xf numFmtId="166" fontId="7" fillId="0" borderId="0" xfId="0" applyNumberFormat="1" applyFont="1" applyFill="1" applyBorder="1" applyAlignment="1">
      <alignment horizontal="center" vertical="center"/>
    </xf>
    <xf numFmtId="166" fontId="8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Fill="1" applyBorder="1" applyAlignment="1" applyProtection="1">
      <alignment horizontal="left" vertical="center"/>
      <protection locked="0"/>
    </xf>
    <xf numFmtId="166" fontId="9" fillId="0" borderId="0" xfId="0" applyNumberFormat="1" applyFont="1" applyFill="1" applyBorder="1" applyAlignment="1">
      <alignment horizontal="left" vertical="center"/>
    </xf>
    <xf numFmtId="166" fontId="1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166" fontId="9" fillId="0" borderId="0" xfId="0" applyNumberFormat="1" applyFont="1" applyFill="1" applyAlignment="1">
      <alignment horizontal="left" vertical="center"/>
    </xf>
    <xf numFmtId="166" fontId="10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166" fontId="11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9" fillId="0" borderId="0" xfId="0" applyFont="1" applyFill="1" applyBorder="1" applyAlignment="1" applyProtection="1">
      <alignment vertical="center"/>
      <protection locked="0"/>
    </xf>
    <xf numFmtId="166" fontId="9" fillId="0" borderId="0" xfId="0" applyNumberFormat="1" applyFont="1" applyFill="1" applyBorder="1" applyAlignment="1" applyProtection="1">
      <alignment horizontal="left" vertical="center"/>
      <protection locked="0"/>
    </xf>
    <xf numFmtId="166" fontId="10" fillId="0" borderId="0" xfId="0" applyNumberFormat="1" applyFont="1" applyFill="1" applyBorder="1" applyAlignment="1" applyProtection="1">
      <alignment horizontal="center" vertical="center"/>
      <protection locked="0"/>
    </xf>
    <xf numFmtId="166" fontId="11" fillId="0" borderId="0" xfId="0" applyNumberFormat="1" applyFont="1" applyFill="1" applyAlignment="1">
      <alignment horizontal="left" vertical="center"/>
    </xf>
    <xf numFmtId="167" fontId="9" fillId="0" borderId="0" xfId="1" applyNumberFormat="1" applyFont="1" applyFill="1" applyAlignment="1">
      <alignment vertical="center"/>
    </xf>
    <xf numFmtId="0" fontId="11" fillId="0" borderId="0" xfId="0" applyFont="1" applyFill="1" applyBorder="1" applyAlignment="1" applyProtection="1">
      <alignment vertical="center"/>
      <protection locked="0"/>
    </xf>
    <xf numFmtId="166" fontId="12" fillId="0" borderId="0" xfId="0" applyNumberFormat="1" applyFont="1" applyFill="1" applyAlignment="1">
      <alignment horizontal="center" vertical="center"/>
    </xf>
    <xf numFmtId="166" fontId="12" fillId="0" borderId="0" xfId="0" applyNumberFormat="1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166" fontId="11" fillId="0" borderId="0" xfId="54" applyNumberFormat="1" applyFont="1" applyFill="1" applyBorder="1" applyAlignment="1">
      <alignment vertical="center"/>
    </xf>
    <xf numFmtId="166" fontId="9" fillId="0" borderId="0" xfId="54" applyNumberFormat="1" applyFont="1" applyFill="1" applyBorder="1" applyAlignment="1">
      <alignment vertical="center"/>
    </xf>
    <xf numFmtId="166" fontId="10" fillId="0" borderId="0" xfId="54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164" fontId="6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right" vertical="center"/>
    </xf>
    <xf numFmtId="164" fontId="9" fillId="0" borderId="0" xfId="1" applyNumberFormat="1" applyFont="1" applyFill="1" applyBorder="1" applyAlignment="1" applyProtection="1">
      <alignment horizontal="right" vertical="center"/>
      <protection locked="0"/>
    </xf>
    <xf numFmtId="164" fontId="11" fillId="0" borderId="1" xfId="1" applyNumberFormat="1" applyFont="1" applyFill="1" applyBorder="1" applyAlignment="1">
      <alignment horizontal="right" vertical="center"/>
    </xf>
    <xf numFmtId="164" fontId="11" fillId="0" borderId="0" xfId="1" applyNumberFormat="1" applyFont="1" applyFill="1" applyAlignment="1">
      <alignment horizontal="right" vertical="center"/>
    </xf>
    <xf numFmtId="164" fontId="11" fillId="0" borderId="2" xfId="1" applyNumberFormat="1" applyFont="1" applyFill="1" applyBorder="1" applyAlignment="1">
      <alignment horizontal="right" vertical="center"/>
    </xf>
    <xf numFmtId="164" fontId="9" fillId="0" borderId="0" xfId="1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 applyProtection="1">
      <alignment vertical="center"/>
      <protection locked="0"/>
    </xf>
    <xf numFmtId="164" fontId="9" fillId="0" borderId="0" xfId="0" applyNumberFormat="1" applyFont="1" applyFill="1" applyAlignment="1">
      <alignment vertical="center"/>
    </xf>
    <xf numFmtId="164" fontId="9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11" fillId="0" borderId="0" xfId="1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vertical="center"/>
    </xf>
    <xf numFmtId="164" fontId="6" fillId="0" borderId="0" xfId="1" applyNumberFormat="1" applyFont="1" applyFill="1" applyAlignment="1">
      <alignment horizontal="right" vertical="center"/>
    </xf>
    <xf numFmtId="164" fontId="6" fillId="0" borderId="0" xfId="54" applyNumberFormat="1" applyFont="1" applyFill="1" applyBorder="1" applyAlignment="1">
      <alignment horizontal="right" vertical="center"/>
    </xf>
    <xf numFmtId="164" fontId="6" fillId="0" borderId="0" xfId="54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166" fontId="6" fillId="0" borderId="0" xfId="54" applyNumberFormat="1" applyFont="1" applyFill="1" applyBorder="1" applyAlignment="1">
      <alignment vertical="center"/>
    </xf>
    <xf numFmtId="164" fontId="11" fillId="0" borderId="0" xfId="54" applyNumberFormat="1" applyFont="1" applyFill="1" applyBorder="1" applyAlignment="1">
      <alignment horizontal="centerContinuous" vertical="center"/>
    </xf>
    <xf numFmtId="164" fontId="9" fillId="0" borderId="0" xfId="54" applyNumberFormat="1" applyFont="1" applyFill="1" applyBorder="1" applyAlignment="1">
      <alignment vertical="center"/>
    </xf>
    <xf numFmtId="166" fontId="9" fillId="0" borderId="0" xfId="54" applyNumberFormat="1" applyFont="1" applyFill="1" applyBorder="1" applyAlignment="1">
      <alignment horizontal="center" vertical="center"/>
    </xf>
    <xf numFmtId="164" fontId="9" fillId="0" borderId="0" xfId="54" applyNumberFormat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vertical="center"/>
    </xf>
    <xf numFmtId="164" fontId="9" fillId="0" borderId="0" xfId="54" applyNumberFormat="1" applyFont="1" applyFill="1" applyBorder="1" applyAlignment="1">
      <alignment horizontal="right" vertical="center"/>
    </xf>
    <xf numFmtId="164" fontId="9" fillId="0" borderId="0" xfId="3" applyNumberFormat="1" applyFont="1" applyFill="1" applyAlignment="1">
      <alignment horizontal="right" vertical="center"/>
    </xf>
    <xf numFmtId="164" fontId="10" fillId="0" borderId="0" xfId="0" applyNumberFormat="1" applyFont="1" applyFill="1" applyAlignment="1">
      <alignment horizontal="center" vertical="center"/>
    </xf>
    <xf numFmtId="164" fontId="9" fillId="0" borderId="3" xfId="3" applyNumberFormat="1" applyFont="1" applyFill="1" applyBorder="1" applyAlignment="1">
      <alignment horizontal="right" vertical="center"/>
    </xf>
    <xf numFmtId="164" fontId="11" fillId="0" borderId="0" xfId="3" applyNumberFormat="1" applyFont="1" applyFill="1" applyAlignment="1">
      <alignment horizontal="right" vertical="center"/>
    </xf>
    <xf numFmtId="166" fontId="11" fillId="0" borderId="0" xfId="26" applyNumberFormat="1" applyFont="1" applyFill="1" applyAlignment="1">
      <alignment horizontal="left" vertical="center"/>
    </xf>
    <xf numFmtId="166" fontId="9" fillId="0" borderId="0" xfId="26" applyNumberFormat="1" applyFont="1" applyFill="1" applyAlignment="1">
      <alignment horizontal="left" vertical="center"/>
    </xf>
    <xf numFmtId="164" fontId="11" fillId="0" borderId="0" xfId="3" applyNumberFormat="1" applyFont="1" applyFill="1" applyBorder="1" applyAlignment="1">
      <alignment horizontal="right" vertical="center"/>
    </xf>
    <xf numFmtId="164" fontId="9" fillId="0" borderId="0" xfId="3" applyNumberFormat="1" applyFont="1" applyFill="1" applyBorder="1" applyAlignment="1">
      <alignment horizontal="right" vertical="center"/>
    </xf>
    <xf numFmtId="164" fontId="11" fillId="0" borderId="4" xfId="3" applyNumberFormat="1" applyFont="1" applyFill="1" applyBorder="1" applyAlignment="1">
      <alignment horizontal="right" vertical="center"/>
    </xf>
    <xf numFmtId="164" fontId="11" fillId="0" borderId="2" xfId="3" applyNumberFormat="1" applyFont="1" applyFill="1" applyBorder="1" applyAlignment="1">
      <alignment horizontal="right" vertical="center"/>
    </xf>
    <xf numFmtId="164" fontId="9" fillId="0" borderId="0" xfId="6" applyNumberFormat="1" applyFont="1" applyFill="1" applyAlignment="1">
      <alignment horizontal="right" vertical="center"/>
    </xf>
    <xf numFmtId="164" fontId="11" fillId="0" borderId="1" xfId="6" applyNumberFormat="1" applyFont="1" applyFill="1" applyBorder="1" applyAlignment="1">
      <alignment horizontal="right" vertical="center"/>
    </xf>
    <xf numFmtId="164" fontId="9" fillId="0" borderId="0" xfId="6" applyNumberFormat="1" applyFont="1" applyFill="1" applyBorder="1" applyAlignment="1">
      <alignment horizontal="right" vertical="center"/>
    </xf>
    <xf numFmtId="164" fontId="9" fillId="0" borderId="0" xfId="6" applyNumberFormat="1" applyFont="1" applyFill="1" applyAlignment="1">
      <alignment horizontal="center" vertical="center"/>
    </xf>
    <xf numFmtId="164" fontId="9" fillId="0" borderId="0" xfId="6" applyNumberFormat="1" applyFont="1" applyFill="1" applyBorder="1" applyAlignment="1">
      <alignment horizontal="center" vertical="center"/>
    </xf>
    <xf numFmtId="164" fontId="11" fillId="0" borderId="4" xfId="6" applyNumberFormat="1" applyFont="1" applyFill="1" applyBorder="1" applyAlignment="1">
      <alignment horizontal="right" vertical="center"/>
    </xf>
    <xf numFmtId="164" fontId="11" fillId="0" borderId="0" xfId="6" applyNumberFormat="1" applyFont="1" applyFill="1" applyBorder="1" applyAlignment="1">
      <alignment horizontal="right" vertical="center"/>
    </xf>
    <xf numFmtId="166" fontId="12" fillId="0" borderId="0" xfId="32" applyNumberFormat="1" applyFont="1" applyFill="1" applyAlignment="1">
      <alignment horizontal="center" vertical="center"/>
    </xf>
    <xf numFmtId="0" fontId="10" fillId="0" borderId="0" xfId="32" applyNumberFormat="1" applyFont="1" applyFill="1" applyAlignment="1">
      <alignment horizontal="center" vertical="center"/>
    </xf>
    <xf numFmtId="0" fontId="9" fillId="0" borderId="0" xfId="32" applyFont="1" applyFill="1" applyAlignment="1">
      <alignment vertical="center"/>
    </xf>
    <xf numFmtId="0" fontId="10" fillId="0" borderId="0" xfId="32" applyFont="1" applyFill="1" applyAlignment="1">
      <alignment horizontal="center" vertical="center"/>
    </xf>
    <xf numFmtId="0" fontId="12" fillId="0" borderId="0" xfId="32" applyFont="1" applyFill="1" applyAlignment="1">
      <alignment horizontal="center" vertical="center"/>
    </xf>
    <xf numFmtId="165" fontId="9" fillId="0" borderId="0" xfId="1" applyFont="1" applyFill="1" applyAlignment="1">
      <alignment vertical="center"/>
    </xf>
    <xf numFmtId="165" fontId="9" fillId="0" borderId="0" xfId="1" applyFont="1" applyFill="1" applyBorder="1" applyAlignment="1">
      <alignment horizontal="right" vertical="center"/>
    </xf>
    <xf numFmtId="164" fontId="11" fillId="0" borderId="0" xfId="6" applyNumberFormat="1" applyFont="1" applyFill="1" applyBorder="1" applyAlignment="1">
      <alignment vertical="center"/>
    </xf>
    <xf numFmtId="0" fontId="9" fillId="0" borderId="0" xfId="27" applyFont="1" applyFill="1" applyBorder="1" applyAlignment="1">
      <alignment horizontal="left" wrapText="1"/>
    </xf>
    <xf numFmtId="9" fontId="11" fillId="0" borderId="0" xfId="55" applyFont="1" applyFill="1" applyBorder="1" applyAlignment="1">
      <alignment horizontal="right" vertical="center"/>
    </xf>
    <xf numFmtId="164" fontId="9" fillId="0" borderId="0" xfId="0" applyNumberFormat="1" applyFont="1" applyFill="1" applyAlignment="1">
      <alignment horizontal="center" vertical="center"/>
    </xf>
    <xf numFmtId="164" fontId="11" fillId="0" borderId="4" xfId="1" applyNumberFormat="1" applyFont="1" applyFill="1" applyBorder="1" applyAlignment="1">
      <alignment horizontal="right" vertical="center"/>
    </xf>
    <xf numFmtId="164" fontId="11" fillId="0" borderId="1" xfId="6" applyNumberFormat="1" applyFont="1" applyFill="1" applyBorder="1" applyAlignment="1">
      <alignment horizontal="center" vertical="center"/>
    </xf>
    <xf numFmtId="164" fontId="11" fillId="0" borderId="0" xfId="6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  <protection locked="0"/>
    </xf>
    <xf numFmtId="165" fontId="9" fillId="0" borderId="0" xfId="1" applyNumberFormat="1" applyFont="1" applyFill="1" applyBorder="1" applyAlignment="1">
      <alignment horizontal="right" vertical="center"/>
    </xf>
    <xf numFmtId="165" fontId="9" fillId="0" borderId="2" xfId="1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right" vertical="center"/>
    </xf>
    <xf numFmtId="169" fontId="9" fillId="0" borderId="0" xfId="0" applyNumberFormat="1" applyFont="1" applyFill="1" applyBorder="1" applyAlignment="1">
      <alignment horizontal="right" vertical="center"/>
    </xf>
    <xf numFmtId="0" fontId="18" fillId="0" borderId="0" xfId="36" applyNumberFormat="1" applyFont="1" applyFill="1" applyAlignment="1">
      <alignment horizontal="center" vertical="center"/>
    </xf>
    <xf numFmtId="0" fontId="11" fillId="0" borderId="0" xfId="37" applyFont="1" applyFill="1" applyAlignment="1">
      <alignment horizontal="left"/>
    </xf>
    <xf numFmtId="0" fontId="12" fillId="0" borderId="0" xfId="39" applyFont="1" applyFill="1" applyAlignment="1">
      <alignment horizontal="left"/>
    </xf>
    <xf numFmtId="0" fontId="9" fillId="0" borderId="0" xfId="0" applyFont="1" applyFill="1" applyBorder="1" applyAlignment="1">
      <alignment horizontal="left" wrapText="1"/>
    </xf>
    <xf numFmtId="164" fontId="9" fillId="0" borderId="0" xfId="1" applyNumberFormat="1" applyFont="1" applyFill="1" applyAlignment="1">
      <alignment horizontal="right" vertical="center"/>
    </xf>
    <xf numFmtId="164" fontId="9" fillId="0" borderId="3" xfId="1" applyNumberFormat="1" applyFont="1" applyFill="1" applyBorder="1" applyAlignment="1">
      <alignment horizontal="right" vertical="center"/>
    </xf>
    <xf numFmtId="164" fontId="9" fillId="0" borderId="0" xfId="1" applyNumberFormat="1" applyFont="1" applyFill="1" applyAlignment="1">
      <alignment horizontal="center" vertical="center"/>
    </xf>
    <xf numFmtId="164" fontId="9" fillId="0" borderId="0" xfId="6" applyNumberFormat="1" applyFont="1" applyFill="1" applyBorder="1" applyAlignment="1">
      <alignment vertical="center"/>
    </xf>
    <xf numFmtId="164" fontId="0" fillId="0" borderId="0" xfId="4" applyNumberFormat="1" applyFont="1" applyFill="1" applyAlignment="1">
      <alignment horizontal="right" vertical="center"/>
    </xf>
    <xf numFmtId="164" fontId="0" fillId="0" borderId="0" xfId="4" applyNumberFormat="1" applyFont="1" applyFill="1" applyBorder="1" applyAlignment="1">
      <alignment horizontal="right" vertical="center"/>
    </xf>
    <xf numFmtId="164" fontId="0" fillId="0" borderId="0" xfId="4" applyNumberFormat="1" applyFont="1" applyFill="1" applyBorder="1" applyAlignment="1">
      <alignment vertical="center"/>
    </xf>
    <xf numFmtId="164" fontId="10" fillId="0" borderId="0" xfId="1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 applyProtection="1">
      <alignment horizontal="left" vertical="center"/>
      <protection locked="0"/>
    </xf>
    <xf numFmtId="166" fontId="19" fillId="0" borderId="0" xfId="0" applyNumberFormat="1" applyFont="1" applyFill="1" applyBorder="1" applyAlignment="1" applyProtection="1">
      <alignment horizontal="center" vertical="center"/>
      <protection locked="0"/>
    </xf>
    <xf numFmtId="164" fontId="2" fillId="0" borderId="0" xfId="1" applyNumberFormat="1" applyFont="1" applyFill="1" applyAlignment="1">
      <alignment horizontal="right" vertical="center"/>
    </xf>
    <xf numFmtId="164" fontId="2" fillId="0" borderId="0" xfId="1" applyNumberFormat="1" applyFont="1" applyFill="1" applyBorder="1" applyAlignment="1">
      <alignment horizontal="right" vertical="center"/>
    </xf>
    <xf numFmtId="166" fontId="20" fillId="0" borderId="0" xfId="0" applyNumberFormat="1" applyFont="1" applyFill="1" applyBorder="1" applyAlignment="1" applyProtection="1">
      <alignment horizontal="left" vertical="center"/>
      <protection locked="0"/>
    </xf>
    <xf numFmtId="166" fontId="21" fillId="0" borderId="0" xfId="0" applyNumberFormat="1" applyFont="1" applyFill="1" applyBorder="1" applyAlignment="1" applyProtection="1">
      <alignment horizontal="center" vertical="center"/>
      <protection locked="0"/>
    </xf>
    <xf numFmtId="164" fontId="20" fillId="0" borderId="1" xfId="1" applyNumberFormat="1" applyFont="1" applyFill="1" applyBorder="1" applyAlignment="1" applyProtection="1">
      <alignment horizontal="right" vertical="center"/>
      <protection locked="0"/>
    </xf>
    <xf numFmtId="164" fontId="20" fillId="0" borderId="0" xfId="1" applyNumberFormat="1" applyFont="1" applyFill="1" applyBorder="1" applyAlignment="1" applyProtection="1">
      <alignment horizontal="right" vertical="center"/>
      <protection locked="0"/>
    </xf>
    <xf numFmtId="164" fontId="2" fillId="0" borderId="0" xfId="1" applyNumberFormat="1" applyFont="1" applyFill="1" applyBorder="1" applyAlignment="1" applyProtection="1">
      <alignment horizontal="right" vertical="center"/>
      <protection locked="0"/>
    </xf>
    <xf numFmtId="166" fontId="21" fillId="0" borderId="0" xfId="0" applyNumberFormat="1" applyFont="1" applyFill="1" applyBorder="1" applyAlignment="1" applyProtection="1">
      <alignment horizontal="left" vertical="center"/>
      <protection locked="0"/>
    </xf>
    <xf numFmtId="164" fontId="2" fillId="0" borderId="0" xfId="1" applyNumberFormat="1" applyFont="1" applyFill="1" applyBorder="1" applyAlignment="1" applyProtection="1">
      <alignment horizontal="center" vertical="center"/>
      <protection locked="0"/>
    </xf>
    <xf numFmtId="166" fontId="2" fillId="0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164" fontId="20" fillId="0" borderId="2" xfId="1" applyNumberFormat="1" applyFont="1" applyFill="1" applyBorder="1" applyAlignment="1" applyProtection="1">
      <alignment horizontal="right" vertical="center"/>
      <protection locked="0"/>
    </xf>
    <xf numFmtId="164" fontId="20" fillId="0" borderId="3" xfId="1" applyNumberFormat="1" applyFont="1" applyFill="1" applyBorder="1" applyAlignment="1" applyProtection="1">
      <alignment horizontal="right" vertical="center"/>
      <protection locked="0"/>
    </xf>
    <xf numFmtId="164" fontId="2" fillId="0" borderId="2" xfId="1" applyNumberFormat="1" applyFont="1" applyFill="1" applyBorder="1" applyAlignment="1" applyProtection="1">
      <alignment horizontal="right" vertical="center"/>
      <protection locked="0"/>
    </xf>
    <xf numFmtId="164" fontId="2" fillId="0" borderId="0" xfId="1" applyNumberFormat="1" applyFont="1" applyFill="1" applyBorder="1" applyAlignment="1" applyProtection="1">
      <alignment vertical="center"/>
      <protection locked="0"/>
    </xf>
    <xf numFmtId="164" fontId="2" fillId="0" borderId="0" xfId="0" applyNumberFormat="1" applyFont="1" applyFill="1" applyBorder="1" applyAlignment="1" applyProtection="1">
      <alignment vertical="center"/>
      <protection locked="0"/>
    </xf>
    <xf numFmtId="166" fontId="20" fillId="0" borderId="0" xfId="0" applyNumberFormat="1" applyFont="1" applyFill="1" applyBorder="1" applyAlignment="1" applyProtection="1">
      <alignment vertical="center"/>
      <protection locked="0"/>
    </xf>
    <xf numFmtId="164" fontId="20" fillId="0" borderId="5" xfId="1" applyNumberFormat="1" applyFont="1" applyFill="1" applyBorder="1" applyAlignment="1" applyProtection="1">
      <alignment horizontal="right" vertical="center"/>
      <protection locked="0"/>
    </xf>
    <xf numFmtId="166" fontId="19" fillId="0" borderId="0" xfId="0" applyNumberFormat="1" applyFont="1" applyFill="1" applyAlignment="1">
      <alignment horizontal="center" vertical="center"/>
    </xf>
    <xf numFmtId="166" fontId="2" fillId="0" borderId="0" xfId="0" applyNumberFormat="1" applyFont="1" applyFill="1" applyAlignment="1">
      <alignment horizontal="left" vertical="center"/>
    </xf>
    <xf numFmtId="166" fontId="19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49" fontId="2" fillId="0" borderId="0" xfId="0" quotePrefix="1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quotePrefix="1" applyNumberFormat="1" applyFont="1" applyFill="1" applyBorder="1" applyAlignment="1">
      <alignment horizontal="center" vertical="center"/>
    </xf>
    <xf numFmtId="49" fontId="9" fillId="0" borderId="0" xfId="0" quotePrefix="1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166" fontId="12" fillId="0" borderId="0" xfId="26" applyNumberFormat="1" applyFont="1" applyFill="1" applyAlignment="1">
      <alignment horizontal="left" vertical="center"/>
    </xf>
    <xf numFmtId="164" fontId="9" fillId="0" borderId="1" xfId="3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wrapText="1"/>
    </xf>
    <xf numFmtId="166" fontId="9" fillId="0" borderId="0" xfId="0" quotePrefix="1" applyNumberFormat="1" applyFont="1" applyFill="1" applyAlignment="1">
      <alignment horizontal="left" vertical="center"/>
    </xf>
    <xf numFmtId="164" fontId="8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left" vertical="center"/>
    </xf>
    <xf numFmtId="164" fontId="11" fillId="0" borderId="0" xfId="55" applyNumberFormat="1" applyFont="1" applyFill="1" applyBorder="1" applyAlignment="1">
      <alignment horizontal="right" vertical="center"/>
    </xf>
    <xf numFmtId="167" fontId="9" fillId="0" borderId="0" xfId="1" applyNumberFormat="1" applyFont="1" applyFill="1" applyBorder="1" applyAlignment="1" applyProtection="1">
      <alignment vertical="center"/>
      <protection locked="0"/>
    </xf>
    <xf numFmtId="167" fontId="11" fillId="0" borderId="0" xfId="1" applyNumberFormat="1" applyFont="1" applyFill="1" applyBorder="1" applyAlignment="1" applyProtection="1">
      <alignment vertical="center"/>
      <protection locked="0"/>
    </xf>
    <xf numFmtId="164" fontId="2" fillId="0" borderId="3" xfId="1" applyNumberFormat="1" applyFont="1" applyFill="1" applyBorder="1" applyAlignment="1" applyProtection="1">
      <alignment horizontal="right" vertical="center"/>
      <protection locked="0"/>
    </xf>
    <xf numFmtId="164" fontId="9" fillId="0" borderId="0" xfId="55" applyNumberFormat="1" applyFont="1" applyFill="1" applyBorder="1" applyAlignment="1">
      <alignment horizontal="right" vertical="center"/>
    </xf>
    <xf numFmtId="165" fontId="9" fillId="0" borderId="0" xfId="1" applyFont="1" applyFill="1" applyBorder="1" applyAlignment="1">
      <alignment vertical="center"/>
    </xf>
    <xf numFmtId="167" fontId="9" fillId="0" borderId="0" xfId="1" applyNumberFormat="1" applyFont="1" applyFill="1" applyBorder="1" applyAlignment="1">
      <alignment horizontal="right" vertical="center"/>
    </xf>
    <xf numFmtId="164" fontId="11" fillId="0" borderId="5" xfId="0" applyNumberFormat="1" applyFont="1" applyFill="1" applyBorder="1" applyAlignment="1">
      <alignment horizontal="right" vertical="center"/>
    </xf>
    <xf numFmtId="164" fontId="11" fillId="0" borderId="3" xfId="3" applyNumberFormat="1" applyFont="1" applyFill="1" applyBorder="1" applyAlignment="1">
      <alignment horizontal="right" vertical="center"/>
    </xf>
    <xf numFmtId="0" fontId="18" fillId="0" borderId="0" xfId="36" applyNumberFormat="1" applyFont="1" applyFill="1" applyBorder="1" applyAlignment="1">
      <alignment horizontal="center" vertical="center"/>
    </xf>
    <xf numFmtId="164" fontId="11" fillId="0" borderId="1" xfId="6" applyNumberFormat="1" applyFont="1" applyFill="1" applyBorder="1" applyAlignment="1">
      <alignment vertical="center"/>
    </xf>
    <xf numFmtId="165" fontId="2" fillId="0" borderId="0" xfId="1" applyFont="1" applyFill="1" applyBorder="1" applyAlignment="1">
      <alignment horizontal="right" vertical="center"/>
    </xf>
    <xf numFmtId="165" fontId="2" fillId="0" borderId="0" xfId="1" applyFont="1" applyFill="1" applyAlignment="1">
      <alignment horizontal="right" vertical="center"/>
    </xf>
    <xf numFmtId="167" fontId="9" fillId="0" borderId="0" xfId="1" applyNumberFormat="1" applyFont="1" applyFill="1" applyBorder="1" applyAlignment="1">
      <alignment vertical="center"/>
    </xf>
    <xf numFmtId="164" fontId="9" fillId="0" borderId="5" xfId="1" applyNumberFormat="1" applyFont="1" applyFill="1" applyBorder="1" applyAlignment="1">
      <alignment horizontal="right" vertical="center"/>
    </xf>
    <xf numFmtId="164" fontId="10" fillId="0" borderId="0" xfId="1" applyNumberFormat="1" applyFont="1" applyFill="1" applyBorder="1" applyAlignment="1">
      <alignment horizontal="center" vertical="center"/>
    </xf>
    <xf numFmtId="166" fontId="12" fillId="0" borderId="0" xfId="54" applyNumberFormat="1" applyFont="1" applyFill="1" applyBorder="1" applyAlignment="1">
      <alignment vertical="center"/>
    </xf>
    <xf numFmtId="164" fontId="11" fillId="0" borderId="0" xfId="70" applyNumberFormat="1" applyFont="1" applyFill="1" applyBorder="1" applyAlignment="1">
      <alignment horizontal="right" vertical="center"/>
    </xf>
    <xf numFmtId="164" fontId="11" fillId="0" borderId="0" xfId="70" applyNumberFormat="1" applyFont="1" applyFill="1" applyAlignment="1">
      <alignment horizontal="right" vertical="center"/>
    </xf>
    <xf numFmtId="171" fontId="9" fillId="0" borderId="0" xfId="0" applyNumberFormat="1" applyFont="1" applyFill="1" applyAlignment="1">
      <alignment horizontal="right" vertical="center"/>
    </xf>
    <xf numFmtId="164" fontId="9" fillId="0" borderId="0" xfId="70" applyNumberFormat="1" applyFont="1" applyFill="1" applyAlignment="1">
      <alignment horizontal="right" vertical="center"/>
    </xf>
    <xf numFmtId="165" fontId="11" fillId="0" borderId="0" xfId="6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166" fontId="22" fillId="0" borderId="0" xfId="0" applyNumberFormat="1" applyFont="1" applyFill="1" applyAlignment="1">
      <alignment horizontal="left" vertical="center"/>
    </xf>
    <xf numFmtId="165" fontId="4" fillId="0" borderId="0" xfId="1" applyFont="1" applyFill="1" applyAlignment="1">
      <alignment horizontal="right" vertical="center"/>
    </xf>
    <xf numFmtId="164" fontId="20" fillId="0" borderId="0" xfId="0" applyNumberFormat="1" applyFont="1" applyFill="1" applyBorder="1" applyAlignment="1">
      <alignment horizontal="center" vertical="center"/>
    </xf>
    <xf numFmtId="164" fontId="9" fillId="0" borderId="3" xfId="54" applyNumberFormat="1" applyFont="1" applyFill="1" applyBorder="1" applyAlignment="1">
      <alignment horizontal="center" vertical="center"/>
    </xf>
    <xf numFmtId="164" fontId="10" fillId="0" borderId="0" xfId="54" applyNumberFormat="1" applyFont="1" applyFill="1" applyBorder="1" applyAlignment="1">
      <alignment horizontal="center" vertical="center"/>
    </xf>
    <xf numFmtId="164" fontId="11" fillId="0" borderId="0" xfId="54" applyNumberFormat="1" applyFont="1" applyFill="1" applyBorder="1" applyAlignment="1">
      <alignment horizontal="center" vertical="center"/>
    </xf>
    <xf numFmtId="165" fontId="9" fillId="0" borderId="0" xfId="1" applyFont="1" applyFill="1" applyBorder="1" applyAlignment="1" applyProtection="1">
      <alignment vertical="center"/>
      <protection locked="0"/>
    </xf>
    <xf numFmtId="165" fontId="11" fillId="0" borderId="0" xfId="1" applyFont="1" applyFill="1" applyBorder="1" applyAlignment="1" applyProtection="1">
      <alignment vertical="center"/>
      <protection locked="0"/>
    </xf>
    <xf numFmtId="165" fontId="4" fillId="0" borderId="0" xfId="1" applyFont="1" applyFill="1" applyAlignment="1">
      <alignment vertical="center"/>
    </xf>
    <xf numFmtId="165" fontId="9" fillId="0" borderId="0" xfId="0" applyNumberFormat="1" applyFont="1" applyFill="1" applyBorder="1" applyAlignment="1" applyProtection="1">
      <alignment vertical="center"/>
      <protection locked="0"/>
    </xf>
    <xf numFmtId="165" fontId="9" fillId="0" borderId="0" xfId="0" applyNumberFormat="1" applyFont="1" applyFill="1" applyAlignment="1">
      <alignment vertical="center"/>
    </xf>
    <xf numFmtId="172" fontId="9" fillId="0" borderId="0" xfId="55" applyNumberFormat="1" applyFont="1" applyFill="1" applyBorder="1" applyAlignment="1">
      <alignment vertical="center"/>
    </xf>
    <xf numFmtId="164" fontId="19" fillId="0" borderId="0" xfId="0" applyNumberFormat="1" applyFont="1" applyFill="1" applyBorder="1" applyAlignment="1">
      <alignment horizontal="center" vertical="center"/>
    </xf>
    <xf numFmtId="164" fontId="20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164" fontId="11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wrapText="1"/>
    </xf>
    <xf numFmtId="164" fontId="9" fillId="0" borderId="3" xfId="54" applyNumberFormat="1" applyFont="1" applyFill="1" applyBorder="1" applyAlignment="1">
      <alignment horizontal="center" vertical="center"/>
    </xf>
    <xf numFmtId="164" fontId="10" fillId="0" borderId="0" xfId="54" applyNumberFormat="1" applyFont="1" applyFill="1" applyBorder="1" applyAlignment="1">
      <alignment horizontal="center" vertical="center"/>
    </xf>
    <xf numFmtId="164" fontId="11" fillId="0" borderId="0" xfId="54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center" vertical="center"/>
    </xf>
    <xf numFmtId="164" fontId="11" fillId="0" borderId="0" xfId="1" applyNumberFormat="1" applyFont="1" applyFill="1" applyBorder="1" applyAlignment="1">
      <alignment horizontal="center" vertical="center"/>
    </xf>
    <xf numFmtId="167" fontId="9" fillId="0" borderId="0" xfId="1" applyNumberFormat="1" applyFont="1" applyFill="1" applyAlignment="1">
      <alignment horizontal="center" vertical="center"/>
    </xf>
    <xf numFmtId="167" fontId="10" fillId="0" borderId="0" xfId="1" applyNumberFormat="1" applyFont="1" applyFill="1" applyAlignment="1">
      <alignment horizontal="center" vertical="center"/>
    </xf>
    <xf numFmtId="167" fontId="9" fillId="0" borderId="0" xfId="1" applyNumberFormat="1" applyFont="1" applyFill="1" applyAlignment="1">
      <alignment horizontal="right" vertical="center"/>
    </xf>
    <xf numFmtId="167" fontId="9" fillId="0" borderId="3" xfId="1" applyNumberFormat="1" applyFont="1" applyFill="1" applyBorder="1" applyAlignment="1">
      <alignment horizontal="right" vertical="center"/>
    </xf>
    <xf numFmtId="167" fontId="11" fillId="0" borderId="1" xfId="1" applyNumberFormat="1" applyFont="1" applyFill="1" applyBorder="1" applyAlignment="1">
      <alignment horizontal="right" vertical="center"/>
    </xf>
    <xf numFmtId="167" fontId="11" fillId="0" borderId="0" xfId="1" applyNumberFormat="1" applyFont="1" applyFill="1" applyAlignment="1">
      <alignment horizontal="right" vertical="center"/>
    </xf>
  </cellXfs>
  <cellStyles count="72">
    <cellStyle name="Comma" xfId="1" builtinId="3"/>
    <cellStyle name="Comma [0] 2" xfId="2"/>
    <cellStyle name="Comma 10" xfId="60"/>
    <cellStyle name="Comma 18" xfId="62"/>
    <cellStyle name="Comma 2" xfId="3"/>
    <cellStyle name="Comma 2 2" xfId="4"/>
    <cellStyle name="Comma 2 2 3" xfId="69"/>
    <cellStyle name="Comma 2 3" xfId="5"/>
    <cellStyle name="Comma 3" xfId="6"/>
    <cellStyle name="Comma 3 2" xfId="7"/>
    <cellStyle name="Comma 3 2 3" xfId="71"/>
    <cellStyle name="Comma 3 3" xfId="8"/>
    <cellStyle name="Comma 3 5" xfId="70"/>
    <cellStyle name="Comma 4" xfId="9"/>
    <cellStyle name="Comma 5" xfId="10"/>
    <cellStyle name="Comma 6" xfId="11"/>
    <cellStyle name="Comma 7" xfId="12"/>
    <cellStyle name="Comma 8" xfId="13"/>
    <cellStyle name="Comma 9" xfId="14"/>
    <cellStyle name="Normal" xfId="0" builtinId="0"/>
    <cellStyle name="Normal - Style1" xfId="15"/>
    <cellStyle name="Normal 10" xfId="16"/>
    <cellStyle name="Normal 11" xfId="17"/>
    <cellStyle name="Normal 12" xfId="18"/>
    <cellStyle name="Normal 12 2" xfId="61"/>
    <cellStyle name="Normal 13" xfId="19"/>
    <cellStyle name="Normal 14" xfId="20"/>
    <cellStyle name="Normal 15" xfId="21"/>
    <cellStyle name="Normal 16" xfId="22"/>
    <cellStyle name="Normal 17" xfId="23"/>
    <cellStyle name="Normal 18" xfId="24"/>
    <cellStyle name="Normal 19" xfId="25"/>
    <cellStyle name="Normal 2" xfId="26"/>
    <cellStyle name="Normal 2 2" xfId="27"/>
    <cellStyle name="Normal 2 2 3" xfId="63"/>
    <cellStyle name="Normal 2 7" xfId="67"/>
    <cellStyle name="Normal 20" xfId="28"/>
    <cellStyle name="Normal 21" xfId="29"/>
    <cellStyle name="Normal 22" xfId="30"/>
    <cellStyle name="Normal 23" xfId="31"/>
    <cellStyle name="Normal 24" xfId="32"/>
    <cellStyle name="Normal 25" xfId="33"/>
    <cellStyle name="Normal 26" xfId="34"/>
    <cellStyle name="Normal 27" xfId="35"/>
    <cellStyle name="Normal 28" xfId="36"/>
    <cellStyle name="Normal 29" xfId="37"/>
    <cellStyle name="Normal 3" xfId="38"/>
    <cellStyle name="Normal 30" xfId="39"/>
    <cellStyle name="Normal 31" xfId="40"/>
    <cellStyle name="Normal 32" xfId="41"/>
    <cellStyle name="Normal 33" xfId="42"/>
    <cellStyle name="Normal 34" xfId="43"/>
    <cellStyle name="Normal 35" xfId="44"/>
    <cellStyle name="Normal 36" xfId="45"/>
    <cellStyle name="Normal 37" xfId="46"/>
    <cellStyle name="Normal 38" xfId="47"/>
    <cellStyle name="Normal 39" xfId="64"/>
    <cellStyle name="Normal 4" xfId="48"/>
    <cellStyle name="Normal 40" xfId="65"/>
    <cellStyle name="Normal 41" xfId="66"/>
    <cellStyle name="Normal 42" xfId="59"/>
    <cellStyle name="Normal 5" xfId="49"/>
    <cellStyle name="Normal 6" xfId="50"/>
    <cellStyle name="Normal 7" xfId="51"/>
    <cellStyle name="Normal 8" xfId="52"/>
    <cellStyle name="Normal 9" xfId="53"/>
    <cellStyle name="Normal_Note-Thai_Q1-2002" xfId="54"/>
    <cellStyle name="Percent" xfId="55" builtinId="5"/>
    <cellStyle name="Percent 2" xfId="56"/>
    <cellStyle name="Percent 3" xfId="57"/>
    <cellStyle name="Percent 3 3" xfId="68"/>
    <cellStyle name="Percent 4" xfId="5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4"/>
  <sheetViews>
    <sheetView view="pageBreakPreview" topLeftCell="A67" zoomScaleNormal="70" zoomScaleSheetLayoutView="100" workbookViewId="0">
      <selection activeCell="D36" sqref="D36"/>
    </sheetView>
  </sheetViews>
  <sheetFormatPr defaultColWidth="9.140625" defaultRowHeight="18.75" x14ac:dyDescent="0.45"/>
  <cols>
    <col min="1" max="1" width="51.7109375" style="1" customWidth="1"/>
    <col min="2" max="2" width="7.5703125" style="11" customWidth="1"/>
    <col min="3" max="3" width="1.140625" style="1" customWidth="1"/>
    <col min="4" max="4" width="14.42578125" style="46" customWidth="1"/>
    <col min="5" max="5" width="1.140625" style="46" customWidth="1"/>
    <col min="6" max="6" width="14.42578125" style="46" customWidth="1"/>
    <col min="7" max="7" width="1.140625" style="47" customWidth="1"/>
    <col min="8" max="8" width="14" style="47" customWidth="1"/>
    <col min="9" max="9" width="1.140625" style="46" customWidth="1"/>
    <col min="10" max="10" width="14" style="47" customWidth="1"/>
    <col min="11" max="11" width="17" style="2" customWidth="1"/>
    <col min="12" max="12" width="17.140625" style="2" bestFit="1" customWidth="1"/>
    <col min="13" max="13" width="17" style="2" bestFit="1" customWidth="1"/>
    <col min="14" max="14" width="3.7109375" style="2" customWidth="1"/>
    <col min="15" max="15" width="3" style="2" bestFit="1" customWidth="1"/>
    <col min="16" max="16" width="3.7109375" style="2" customWidth="1"/>
    <col min="17" max="17" width="6.42578125" style="2" bestFit="1" customWidth="1"/>
    <col min="18" max="16384" width="9.140625" style="2"/>
  </cols>
  <sheetData>
    <row r="1" spans="1:13" s="6" customFormat="1" ht="23.25" x14ac:dyDescent="0.45">
      <c r="A1" s="168" t="s">
        <v>210</v>
      </c>
      <c r="B1" s="9"/>
      <c r="C1" s="4"/>
      <c r="D1" s="35"/>
      <c r="E1" s="35"/>
      <c r="F1" s="35"/>
      <c r="G1" s="36"/>
      <c r="H1" s="36"/>
      <c r="I1" s="35"/>
      <c r="J1" s="36"/>
    </row>
    <row r="2" spans="1:13" s="6" customFormat="1" ht="23.25" x14ac:dyDescent="0.45">
      <c r="A2" s="169" t="s">
        <v>211</v>
      </c>
      <c r="B2" s="9"/>
      <c r="C2" s="4"/>
      <c r="D2" s="35"/>
      <c r="E2" s="35"/>
      <c r="F2" s="35"/>
      <c r="G2" s="36"/>
      <c r="H2" s="36"/>
      <c r="I2" s="35"/>
      <c r="J2" s="36"/>
    </row>
    <row r="3" spans="1:13" s="6" customFormat="1" ht="23.25" x14ac:dyDescent="0.45">
      <c r="A3" s="3" t="s">
        <v>57</v>
      </c>
      <c r="B3" s="9"/>
      <c r="C3" s="4"/>
      <c r="D3" s="35"/>
      <c r="E3" s="35"/>
      <c r="F3" s="35"/>
      <c r="G3" s="36"/>
      <c r="H3" s="36"/>
      <c r="I3" s="35"/>
      <c r="J3" s="36"/>
    </row>
    <row r="4" spans="1:13" s="15" customFormat="1" ht="21.75" x14ac:dyDescent="0.45">
      <c r="A4" s="13"/>
      <c r="B4" s="14"/>
      <c r="C4" s="13"/>
      <c r="D4" s="37"/>
      <c r="E4" s="37"/>
      <c r="F4" s="37"/>
      <c r="G4" s="37"/>
      <c r="H4" s="37"/>
      <c r="I4" s="37"/>
      <c r="J4" s="37"/>
    </row>
    <row r="5" spans="1:13" s="18" customFormat="1" ht="21.75" x14ac:dyDescent="0.45">
      <c r="A5" s="16"/>
      <c r="B5" s="130"/>
      <c r="C5" s="131"/>
      <c r="D5" s="182" t="s">
        <v>15</v>
      </c>
      <c r="E5" s="182"/>
      <c r="F5" s="182"/>
      <c r="G5" s="171"/>
      <c r="H5" s="182" t="s">
        <v>42</v>
      </c>
      <c r="I5" s="182"/>
      <c r="J5" s="182"/>
    </row>
    <row r="6" spans="1:13" s="18" customFormat="1" ht="23.25" x14ac:dyDescent="0.45">
      <c r="A6" s="12"/>
      <c r="C6" s="131"/>
      <c r="D6" s="183" t="s">
        <v>16</v>
      </c>
      <c r="E6" s="184"/>
      <c r="F6" s="184"/>
      <c r="G6" s="133"/>
      <c r="H6" s="183" t="s">
        <v>16</v>
      </c>
      <c r="I6" s="184"/>
      <c r="J6" s="184"/>
    </row>
    <row r="7" spans="1:13" s="18" customFormat="1" ht="21.75" x14ac:dyDescent="0.45">
      <c r="A7" s="19" t="s">
        <v>1</v>
      </c>
      <c r="B7" s="132" t="s">
        <v>0</v>
      </c>
      <c r="C7" s="131"/>
      <c r="D7" s="135" t="s">
        <v>199</v>
      </c>
      <c r="E7" s="136"/>
      <c r="F7" s="135" t="s">
        <v>155</v>
      </c>
      <c r="G7" s="137"/>
      <c r="H7" s="135" t="s">
        <v>199</v>
      </c>
      <c r="I7" s="136"/>
      <c r="J7" s="135" t="s">
        <v>155</v>
      </c>
    </row>
    <row r="8" spans="1:13" s="18" customFormat="1" ht="21.75" x14ac:dyDescent="0.45">
      <c r="A8" s="16"/>
      <c r="B8" s="134"/>
      <c r="C8" s="131"/>
      <c r="D8" s="181" t="s">
        <v>92</v>
      </c>
      <c r="E8" s="181"/>
      <c r="F8" s="181"/>
      <c r="G8" s="181"/>
      <c r="H8" s="181"/>
      <c r="I8" s="181"/>
      <c r="J8" s="181"/>
    </row>
    <row r="9" spans="1:13" s="21" customFormat="1" ht="21.75" x14ac:dyDescent="0.45">
      <c r="A9" s="118" t="s">
        <v>35</v>
      </c>
      <c r="B9" s="23"/>
      <c r="C9" s="22"/>
      <c r="D9" s="38"/>
      <c r="E9" s="38"/>
      <c r="F9" s="38"/>
      <c r="G9" s="38"/>
      <c r="H9" s="38"/>
      <c r="I9" s="38"/>
      <c r="J9" s="38"/>
      <c r="K9" s="175"/>
    </row>
    <row r="10" spans="1:13" s="21" customFormat="1" ht="21.75" x14ac:dyDescent="0.45">
      <c r="A10" s="109" t="s">
        <v>24</v>
      </c>
      <c r="B10" s="110">
        <v>6</v>
      </c>
      <c r="C10" s="109"/>
      <c r="D10" s="111">
        <v>91126266</v>
      </c>
      <c r="E10" s="111"/>
      <c r="F10" s="111">
        <v>157594536</v>
      </c>
      <c r="G10" s="112"/>
      <c r="H10" s="111">
        <v>34102081</v>
      </c>
      <c r="I10" s="111"/>
      <c r="J10" s="111">
        <v>43078846</v>
      </c>
      <c r="K10" s="175"/>
      <c r="L10" s="178"/>
    </row>
    <row r="11" spans="1:13" s="21" customFormat="1" ht="21.75" x14ac:dyDescent="0.45">
      <c r="A11" s="109" t="s">
        <v>99</v>
      </c>
      <c r="B11" s="110" t="s">
        <v>222</v>
      </c>
      <c r="C11" s="109"/>
      <c r="D11" s="111">
        <v>827137333</v>
      </c>
      <c r="E11" s="111"/>
      <c r="F11" s="111">
        <v>987070731</v>
      </c>
      <c r="G11" s="112"/>
      <c r="H11" s="111">
        <v>743490484</v>
      </c>
      <c r="I11" s="111"/>
      <c r="J11" s="111">
        <v>849776290</v>
      </c>
      <c r="K11" s="175"/>
      <c r="L11" s="178"/>
    </row>
    <row r="12" spans="1:13" s="21" customFormat="1" ht="21.75" x14ac:dyDescent="0.45">
      <c r="A12" s="109" t="s">
        <v>168</v>
      </c>
      <c r="B12" s="110" t="s">
        <v>223</v>
      </c>
      <c r="C12" s="109"/>
      <c r="D12" s="111">
        <v>125696754</v>
      </c>
      <c r="E12" s="111"/>
      <c r="F12" s="111">
        <v>127679923</v>
      </c>
      <c r="G12" s="112"/>
      <c r="H12" s="111">
        <v>68479151</v>
      </c>
      <c r="I12" s="111"/>
      <c r="J12" s="111">
        <v>71950711</v>
      </c>
      <c r="K12" s="175"/>
      <c r="L12" s="178"/>
    </row>
    <row r="13" spans="1:13" s="21" customFormat="1" ht="21.75" x14ac:dyDescent="0.45">
      <c r="A13" s="109" t="s">
        <v>68</v>
      </c>
      <c r="B13" s="110">
        <v>5</v>
      </c>
      <c r="C13" s="109"/>
      <c r="D13" s="111">
        <v>0</v>
      </c>
      <c r="E13" s="111"/>
      <c r="F13" s="111">
        <v>0</v>
      </c>
      <c r="G13" s="112"/>
      <c r="H13" s="111">
        <v>992932600</v>
      </c>
      <c r="I13" s="111"/>
      <c r="J13" s="111">
        <v>1030932600</v>
      </c>
      <c r="K13" s="175"/>
      <c r="L13" s="178"/>
    </row>
    <row r="14" spans="1:13" s="21" customFormat="1" ht="21.75" x14ac:dyDescent="0.45">
      <c r="A14" s="109" t="s">
        <v>50</v>
      </c>
      <c r="B14" s="110">
        <v>9</v>
      </c>
      <c r="C14" s="109"/>
      <c r="D14" s="111">
        <v>1103766615</v>
      </c>
      <c r="E14" s="111"/>
      <c r="F14" s="111">
        <v>1250962210</v>
      </c>
      <c r="G14" s="112"/>
      <c r="H14" s="111">
        <v>680677726</v>
      </c>
      <c r="I14" s="111"/>
      <c r="J14" s="111">
        <v>798401749</v>
      </c>
      <c r="K14" s="175"/>
      <c r="L14" s="178"/>
    </row>
    <row r="15" spans="1:13" s="21" customFormat="1" ht="21.75" x14ac:dyDescent="0.45">
      <c r="A15" s="109" t="s">
        <v>36</v>
      </c>
      <c r="B15" s="110"/>
      <c r="C15" s="109"/>
      <c r="D15" s="111">
        <v>55262356</v>
      </c>
      <c r="E15" s="111"/>
      <c r="F15" s="111">
        <v>64948814</v>
      </c>
      <c r="G15" s="112"/>
      <c r="H15" s="111">
        <v>48767582</v>
      </c>
      <c r="I15" s="111"/>
      <c r="J15" s="111">
        <v>54066220</v>
      </c>
      <c r="K15" s="175"/>
      <c r="L15" s="178"/>
    </row>
    <row r="16" spans="1:13" s="26" customFormat="1" ht="21.75" x14ac:dyDescent="0.45">
      <c r="A16" s="113" t="s">
        <v>2</v>
      </c>
      <c r="B16" s="114"/>
      <c r="C16" s="113"/>
      <c r="D16" s="115">
        <f>SUM(D10:D15)</f>
        <v>2202989324</v>
      </c>
      <c r="E16" s="116"/>
      <c r="F16" s="115">
        <f>SUM(F10:F15)</f>
        <v>2588256214</v>
      </c>
      <c r="G16" s="116"/>
      <c r="H16" s="115">
        <f>SUM(H10:H15)</f>
        <v>2568449624</v>
      </c>
      <c r="I16" s="116"/>
      <c r="J16" s="115">
        <f>SUM(J10:J15)</f>
        <v>2848206416</v>
      </c>
      <c r="K16" s="176"/>
      <c r="L16" s="176"/>
      <c r="M16" s="176"/>
    </row>
    <row r="17" spans="1:12" s="21" customFormat="1" ht="21.75" x14ac:dyDescent="0.45">
      <c r="A17" s="109"/>
      <c r="B17" s="110"/>
      <c r="C17" s="109"/>
      <c r="D17" s="117"/>
      <c r="E17" s="117"/>
      <c r="F17" s="117"/>
      <c r="G17" s="117"/>
      <c r="H17" s="117"/>
      <c r="I17" s="117"/>
      <c r="J17" s="117"/>
      <c r="K17" s="175"/>
      <c r="L17" s="178"/>
    </row>
    <row r="18" spans="1:12" s="21" customFormat="1" ht="21.75" x14ac:dyDescent="0.45">
      <c r="A18" s="118" t="s">
        <v>3</v>
      </c>
      <c r="B18" s="110"/>
      <c r="C18" s="109"/>
      <c r="D18" s="117"/>
      <c r="E18" s="119"/>
      <c r="F18" s="117"/>
      <c r="G18" s="117"/>
      <c r="H18" s="117"/>
      <c r="I18" s="117"/>
      <c r="J18" s="117"/>
      <c r="K18" s="175"/>
      <c r="L18" s="178"/>
    </row>
    <row r="19" spans="1:12" s="21" customFormat="1" ht="21.75" x14ac:dyDescent="0.45">
      <c r="A19" s="109" t="s">
        <v>152</v>
      </c>
      <c r="B19" s="110"/>
      <c r="C19" s="109"/>
      <c r="D19" s="117">
        <v>6596737</v>
      </c>
      <c r="E19" s="119"/>
      <c r="F19" s="117">
        <v>16621011</v>
      </c>
      <c r="G19" s="117"/>
      <c r="H19" s="117">
        <v>6596737</v>
      </c>
      <c r="I19" s="117"/>
      <c r="J19" s="117">
        <v>6531911</v>
      </c>
      <c r="K19" s="175"/>
      <c r="L19" s="178"/>
    </row>
    <row r="20" spans="1:12" s="21" customFormat="1" ht="21.75" x14ac:dyDescent="0.45">
      <c r="A20" s="109" t="s">
        <v>115</v>
      </c>
      <c r="B20" s="110">
        <v>10</v>
      </c>
      <c r="C20" s="109"/>
      <c r="D20" s="111">
        <v>29664174</v>
      </c>
      <c r="E20" s="111"/>
      <c r="F20" s="111">
        <v>30981598</v>
      </c>
      <c r="G20" s="112"/>
      <c r="H20" s="111">
        <v>0</v>
      </c>
      <c r="I20" s="111"/>
      <c r="J20" s="111">
        <v>0</v>
      </c>
      <c r="K20" s="175"/>
      <c r="L20" s="178"/>
    </row>
    <row r="21" spans="1:12" s="21" customFormat="1" ht="21.75" x14ac:dyDescent="0.45">
      <c r="A21" s="109" t="s">
        <v>43</v>
      </c>
      <c r="B21" s="110">
        <v>11</v>
      </c>
      <c r="C21" s="109"/>
      <c r="D21" s="111">
        <v>0</v>
      </c>
      <c r="E21" s="111"/>
      <c r="F21" s="111">
        <v>0</v>
      </c>
      <c r="G21" s="112"/>
      <c r="H21" s="111">
        <v>1873274123</v>
      </c>
      <c r="I21" s="111"/>
      <c r="J21" s="111">
        <v>1873274123</v>
      </c>
      <c r="K21" s="175"/>
      <c r="L21" s="178"/>
    </row>
    <row r="22" spans="1:12" s="21" customFormat="1" ht="21.75" x14ac:dyDescent="0.45">
      <c r="A22" s="109" t="s">
        <v>104</v>
      </c>
      <c r="B22" s="110">
        <v>13</v>
      </c>
      <c r="C22" s="109"/>
      <c r="D22" s="111">
        <v>81200000</v>
      </c>
      <c r="E22" s="111"/>
      <c r="F22" s="111">
        <v>81200000</v>
      </c>
      <c r="G22" s="112"/>
      <c r="H22" s="111">
        <v>81200000</v>
      </c>
      <c r="I22" s="111"/>
      <c r="J22" s="111">
        <v>81200000</v>
      </c>
      <c r="K22" s="175"/>
      <c r="L22" s="178"/>
    </row>
    <row r="23" spans="1:12" s="21" customFormat="1" ht="21.75" x14ac:dyDescent="0.45">
      <c r="A23" s="109" t="s">
        <v>235</v>
      </c>
      <c r="B23" s="110">
        <v>14</v>
      </c>
      <c r="C23" s="109"/>
      <c r="D23" s="111">
        <v>547690000</v>
      </c>
      <c r="E23" s="111"/>
      <c r="F23" s="111">
        <v>561070000</v>
      </c>
      <c r="G23" s="112"/>
      <c r="H23" s="111">
        <v>108610000</v>
      </c>
      <c r="I23" s="111"/>
      <c r="J23" s="111">
        <v>120590000</v>
      </c>
      <c r="K23" s="175"/>
      <c r="L23" s="178"/>
    </row>
    <row r="24" spans="1:12" s="21" customFormat="1" ht="21.75" x14ac:dyDescent="0.45">
      <c r="A24" s="109" t="s">
        <v>51</v>
      </c>
      <c r="B24" s="110">
        <v>15</v>
      </c>
      <c r="C24" s="109"/>
      <c r="D24" s="111">
        <v>3437538071</v>
      </c>
      <c r="E24" s="111"/>
      <c r="F24" s="111">
        <v>3501213899</v>
      </c>
      <c r="G24" s="112"/>
      <c r="H24" s="111">
        <v>1060898051</v>
      </c>
      <c r="I24" s="111"/>
      <c r="J24" s="111">
        <v>1078323515</v>
      </c>
      <c r="K24" s="175"/>
      <c r="L24" s="178"/>
    </row>
    <row r="25" spans="1:12" s="21" customFormat="1" ht="21.75" x14ac:dyDescent="0.45">
      <c r="A25" s="109" t="s">
        <v>236</v>
      </c>
      <c r="B25" s="110" t="s">
        <v>224</v>
      </c>
      <c r="C25" s="109"/>
      <c r="D25" s="111">
        <v>6875748</v>
      </c>
      <c r="E25" s="111"/>
      <c r="F25" s="111">
        <v>12302815</v>
      </c>
      <c r="G25" s="157"/>
      <c r="H25" s="111">
        <v>0</v>
      </c>
      <c r="I25" s="158"/>
      <c r="J25" s="111">
        <v>0</v>
      </c>
      <c r="K25" s="175"/>
      <c r="L25" s="178"/>
    </row>
    <row r="26" spans="1:12" s="21" customFormat="1" ht="21.75" x14ac:dyDescent="0.45">
      <c r="A26" s="120" t="s">
        <v>151</v>
      </c>
      <c r="B26" s="110">
        <v>17</v>
      </c>
      <c r="C26" s="109"/>
      <c r="D26" s="111">
        <v>2434240</v>
      </c>
      <c r="E26" s="111"/>
      <c r="F26" s="111">
        <v>4040441</v>
      </c>
      <c r="G26" s="112"/>
      <c r="H26" s="111">
        <v>191207</v>
      </c>
      <c r="I26" s="111"/>
      <c r="J26" s="111">
        <v>357687</v>
      </c>
      <c r="K26" s="175"/>
      <c r="L26" s="178"/>
    </row>
    <row r="27" spans="1:12" s="21" customFormat="1" ht="21.75" x14ac:dyDescent="0.45">
      <c r="A27" s="120" t="s">
        <v>69</v>
      </c>
      <c r="B27" s="110">
        <v>18</v>
      </c>
      <c r="C27" s="109"/>
      <c r="D27" s="111">
        <v>192191716</v>
      </c>
      <c r="E27" s="111"/>
      <c r="F27" s="111">
        <v>193157504</v>
      </c>
      <c r="G27" s="112"/>
      <c r="H27" s="111">
        <v>6238650</v>
      </c>
      <c r="I27" s="111"/>
      <c r="J27" s="111">
        <v>6270000</v>
      </c>
      <c r="K27" s="158"/>
      <c r="L27" s="178"/>
    </row>
    <row r="28" spans="1:12" s="21" customFormat="1" ht="21.75" x14ac:dyDescent="0.45">
      <c r="A28" s="120" t="s">
        <v>70</v>
      </c>
      <c r="B28" s="110">
        <v>20</v>
      </c>
      <c r="C28" s="109"/>
      <c r="D28" s="111">
        <v>891575091</v>
      </c>
      <c r="E28" s="111"/>
      <c r="F28" s="111">
        <v>885902465</v>
      </c>
      <c r="G28" s="112"/>
      <c r="H28" s="111">
        <v>0</v>
      </c>
      <c r="I28" s="111"/>
      <c r="J28" s="111">
        <v>0</v>
      </c>
      <c r="K28" s="175"/>
      <c r="L28" s="178"/>
    </row>
    <row r="29" spans="1:12" s="21" customFormat="1" ht="21.75" x14ac:dyDescent="0.45">
      <c r="A29" s="121" t="s">
        <v>71</v>
      </c>
      <c r="B29" s="121"/>
      <c r="C29" s="109"/>
      <c r="D29" s="111">
        <v>168199869</v>
      </c>
      <c r="E29" s="111"/>
      <c r="F29" s="111">
        <v>163765430</v>
      </c>
      <c r="G29" s="112"/>
      <c r="H29" s="111">
        <v>159725661</v>
      </c>
      <c r="I29" s="111"/>
      <c r="J29" s="111">
        <v>157296158</v>
      </c>
      <c r="K29" s="175"/>
      <c r="L29" s="178"/>
    </row>
    <row r="30" spans="1:12" s="21" customFormat="1" ht="21.75" x14ac:dyDescent="0.45">
      <c r="A30" s="122" t="s">
        <v>117</v>
      </c>
      <c r="B30" s="110">
        <v>19</v>
      </c>
      <c r="C30" s="109"/>
      <c r="D30" s="111">
        <v>34830416</v>
      </c>
      <c r="E30" s="111"/>
      <c r="F30" s="111">
        <v>34830416</v>
      </c>
      <c r="G30" s="112"/>
      <c r="H30" s="111">
        <v>0</v>
      </c>
      <c r="I30" s="111"/>
      <c r="J30" s="111">
        <v>0</v>
      </c>
      <c r="K30" s="175"/>
      <c r="L30" s="178"/>
    </row>
    <row r="31" spans="1:12" s="21" customFormat="1" ht="21.75" x14ac:dyDescent="0.45">
      <c r="A31" s="121" t="s">
        <v>123</v>
      </c>
      <c r="B31" s="110">
        <v>32</v>
      </c>
      <c r="C31" s="109"/>
      <c r="D31" s="111">
        <v>0</v>
      </c>
      <c r="E31" s="111"/>
      <c r="F31" s="111">
        <v>14732332</v>
      </c>
      <c r="G31" s="112"/>
      <c r="H31" s="111">
        <v>0</v>
      </c>
      <c r="I31" s="111"/>
      <c r="J31" s="111">
        <v>0</v>
      </c>
      <c r="K31" s="175"/>
      <c r="L31" s="178"/>
    </row>
    <row r="32" spans="1:12" s="21" customFormat="1" ht="21.75" x14ac:dyDescent="0.45">
      <c r="A32" s="109" t="s">
        <v>44</v>
      </c>
      <c r="B32" s="110"/>
      <c r="C32" s="109"/>
      <c r="D32" s="111">
        <v>9791631</v>
      </c>
      <c r="E32" s="111"/>
      <c r="F32" s="111">
        <v>9773231</v>
      </c>
      <c r="G32" s="112"/>
      <c r="H32" s="111">
        <v>2310569</v>
      </c>
      <c r="I32" s="111"/>
      <c r="J32" s="111">
        <v>2454078</v>
      </c>
      <c r="K32" s="175"/>
      <c r="L32" s="178"/>
    </row>
    <row r="33" spans="1:12" s="26" customFormat="1" ht="21.75" x14ac:dyDescent="0.45">
      <c r="A33" s="113" t="s">
        <v>4</v>
      </c>
      <c r="B33" s="114"/>
      <c r="C33" s="113"/>
      <c r="D33" s="115">
        <f>SUM(D19:D32)</f>
        <v>5408587693</v>
      </c>
      <c r="E33" s="116"/>
      <c r="F33" s="115">
        <f>SUM(F19:F32)</f>
        <v>5509591142</v>
      </c>
      <c r="G33" s="116"/>
      <c r="H33" s="115">
        <f>SUM(H19:H32)</f>
        <v>3299044998</v>
      </c>
      <c r="I33" s="116"/>
      <c r="J33" s="115">
        <f>SUM(J19:J32)</f>
        <v>3326297472</v>
      </c>
      <c r="L33" s="178"/>
    </row>
    <row r="34" spans="1:12" s="21" customFormat="1" ht="21.75" x14ac:dyDescent="0.45">
      <c r="A34" s="109"/>
      <c r="B34" s="110"/>
      <c r="C34" s="109">
        <v>40403233</v>
      </c>
      <c r="D34" s="117"/>
      <c r="E34" s="117"/>
      <c r="F34" s="117"/>
      <c r="G34" s="117">
        <v>40403233</v>
      </c>
      <c r="H34" s="117"/>
      <c r="I34" s="117"/>
      <c r="J34" s="117"/>
      <c r="L34" s="178"/>
    </row>
    <row r="35" spans="1:12" s="21" customFormat="1" ht="22.5" thickBot="1" x14ac:dyDescent="0.5">
      <c r="A35" s="113" t="s">
        <v>5</v>
      </c>
      <c r="B35" s="110"/>
      <c r="C35" s="109"/>
      <c r="D35" s="123">
        <f>D33+D16</f>
        <v>7611577017</v>
      </c>
      <c r="E35" s="116"/>
      <c r="F35" s="123">
        <f>F33+F16</f>
        <v>8097847356</v>
      </c>
      <c r="G35" s="116"/>
      <c r="H35" s="123">
        <f>H33+H16</f>
        <v>5867494622</v>
      </c>
      <c r="I35" s="116"/>
      <c r="J35" s="123">
        <f>J33+J16</f>
        <v>6174503888</v>
      </c>
      <c r="K35" s="92"/>
      <c r="L35" s="178"/>
    </row>
    <row r="36" spans="1:12" s="21" customFormat="1" ht="22.5" thickTop="1" x14ac:dyDescent="0.45">
      <c r="A36" s="19"/>
      <c r="B36" s="23"/>
      <c r="C36" s="22"/>
      <c r="D36" s="38"/>
      <c r="E36" s="38"/>
      <c r="F36" s="38"/>
      <c r="G36" s="38"/>
      <c r="H36" s="38"/>
      <c r="I36" s="38"/>
      <c r="J36" s="38"/>
      <c r="L36" s="178"/>
    </row>
    <row r="37" spans="1:12" s="6" customFormat="1" ht="23.25" x14ac:dyDescent="0.45">
      <c r="A37" s="168" t="s">
        <v>210</v>
      </c>
      <c r="B37" s="9"/>
      <c r="C37" s="4"/>
      <c r="D37" s="35"/>
      <c r="E37" s="35"/>
      <c r="F37" s="35"/>
      <c r="G37" s="36"/>
      <c r="H37" s="36"/>
      <c r="I37" s="35"/>
      <c r="J37" s="36"/>
      <c r="L37" s="178"/>
    </row>
    <row r="38" spans="1:12" s="6" customFormat="1" ht="23.25" x14ac:dyDescent="0.45">
      <c r="A38" s="169" t="s">
        <v>211</v>
      </c>
      <c r="B38" s="9"/>
      <c r="C38" s="4"/>
      <c r="D38" s="35"/>
      <c r="E38" s="35"/>
      <c r="F38" s="35"/>
      <c r="G38" s="36"/>
      <c r="H38" s="36"/>
      <c r="I38" s="35"/>
      <c r="J38" s="36"/>
      <c r="L38" s="178"/>
    </row>
    <row r="39" spans="1:12" s="6" customFormat="1" ht="23.25" x14ac:dyDescent="0.45">
      <c r="A39" s="3" t="s">
        <v>57</v>
      </c>
      <c r="B39" s="9"/>
      <c r="C39" s="4"/>
      <c r="D39" s="35"/>
      <c r="E39" s="35"/>
      <c r="F39" s="35"/>
      <c r="G39" s="36"/>
      <c r="H39" s="36"/>
      <c r="I39" s="35"/>
      <c r="J39" s="36"/>
      <c r="L39" s="178"/>
    </row>
    <row r="40" spans="1:12" s="18" customFormat="1" ht="21.75" x14ac:dyDescent="0.45">
      <c r="A40" s="16"/>
      <c r="B40" s="130"/>
      <c r="C40" s="131"/>
      <c r="D40" s="182" t="s">
        <v>15</v>
      </c>
      <c r="E40" s="182"/>
      <c r="F40" s="182"/>
      <c r="G40" s="182"/>
      <c r="H40" s="182" t="s">
        <v>42</v>
      </c>
      <c r="I40" s="182"/>
      <c r="J40" s="182"/>
      <c r="L40" s="178"/>
    </row>
    <row r="41" spans="1:12" s="18" customFormat="1" ht="23.25" x14ac:dyDescent="0.45">
      <c r="A41" s="12"/>
      <c r="C41" s="131"/>
      <c r="D41" s="183" t="s">
        <v>16</v>
      </c>
      <c r="E41" s="184"/>
      <c r="F41" s="184"/>
      <c r="G41" s="133"/>
      <c r="H41" s="183" t="s">
        <v>16</v>
      </c>
      <c r="I41" s="184"/>
      <c r="J41" s="184"/>
      <c r="L41" s="178"/>
    </row>
    <row r="42" spans="1:12" s="18" customFormat="1" ht="21.75" x14ac:dyDescent="0.45">
      <c r="A42" s="24" t="s">
        <v>18</v>
      </c>
      <c r="B42" s="132" t="s">
        <v>0</v>
      </c>
      <c r="C42" s="131"/>
      <c r="D42" s="135" t="s">
        <v>199</v>
      </c>
      <c r="E42" s="136"/>
      <c r="F42" s="135" t="s">
        <v>155</v>
      </c>
      <c r="G42" s="137"/>
      <c r="H42" s="135" t="s">
        <v>199</v>
      </c>
      <c r="I42" s="136"/>
      <c r="J42" s="135" t="s">
        <v>155</v>
      </c>
      <c r="L42" s="178"/>
    </row>
    <row r="43" spans="1:12" s="18" customFormat="1" ht="18.75" customHeight="1" x14ac:dyDescent="0.45">
      <c r="A43" s="16"/>
      <c r="B43" s="134"/>
      <c r="C43" s="131"/>
      <c r="D43" s="181" t="s">
        <v>92</v>
      </c>
      <c r="E43" s="181"/>
      <c r="F43" s="181"/>
      <c r="G43" s="181"/>
      <c r="H43" s="181"/>
      <c r="I43" s="181"/>
      <c r="J43" s="181"/>
      <c r="L43" s="178"/>
    </row>
    <row r="44" spans="1:12" s="21" customFormat="1" ht="21" customHeight="1" x14ac:dyDescent="0.45">
      <c r="A44" s="118" t="s">
        <v>6</v>
      </c>
      <c r="B44" s="110"/>
      <c r="C44" s="109"/>
      <c r="D44" s="117"/>
      <c r="E44" s="117"/>
      <c r="F44" s="117"/>
      <c r="G44" s="117"/>
      <c r="H44" s="117"/>
      <c r="I44" s="117"/>
      <c r="J44" s="117"/>
      <c r="L44" s="178"/>
    </row>
    <row r="45" spans="1:12" s="21" customFormat="1" ht="21" customHeight="1" x14ac:dyDescent="0.45">
      <c r="A45" s="109" t="s">
        <v>72</v>
      </c>
      <c r="B45" s="110">
        <v>21</v>
      </c>
      <c r="C45" s="109"/>
      <c r="D45" s="111">
        <v>3698215641</v>
      </c>
      <c r="E45" s="111"/>
      <c r="F45" s="111">
        <v>3623105225</v>
      </c>
      <c r="G45" s="112"/>
      <c r="H45" s="111">
        <v>2906702844</v>
      </c>
      <c r="I45" s="111"/>
      <c r="J45" s="111">
        <v>2974031926</v>
      </c>
      <c r="K45" s="175"/>
      <c r="L45" s="178"/>
    </row>
    <row r="46" spans="1:12" s="21" customFormat="1" ht="21" customHeight="1" x14ac:dyDescent="0.45">
      <c r="A46" s="109" t="s">
        <v>100</v>
      </c>
      <c r="B46" s="110" t="s">
        <v>231</v>
      </c>
      <c r="C46" s="109"/>
      <c r="D46" s="111">
        <v>140097278</v>
      </c>
      <c r="E46" s="111"/>
      <c r="F46" s="111">
        <v>175389832</v>
      </c>
      <c r="G46" s="112"/>
      <c r="H46" s="111">
        <v>34468186</v>
      </c>
      <c r="I46" s="111"/>
      <c r="J46" s="111">
        <v>63083025</v>
      </c>
      <c r="K46" s="175"/>
      <c r="L46" s="178"/>
    </row>
    <row r="47" spans="1:12" s="21" customFormat="1" ht="21" customHeight="1" x14ac:dyDescent="0.45">
      <c r="A47" s="109" t="s">
        <v>167</v>
      </c>
      <c r="B47" s="110" t="s">
        <v>232</v>
      </c>
      <c r="C47" s="109"/>
      <c r="D47" s="111">
        <v>124615544</v>
      </c>
      <c r="E47" s="111"/>
      <c r="F47" s="111">
        <v>103945730</v>
      </c>
      <c r="G47" s="112"/>
      <c r="H47" s="111">
        <v>37074966</v>
      </c>
      <c r="I47" s="111"/>
      <c r="J47" s="111">
        <v>31023353</v>
      </c>
      <c r="K47" s="175"/>
      <c r="L47" s="178"/>
    </row>
    <row r="48" spans="1:12" s="21" customFormat="1" ht="21" customHeight="1" x14ac:dyDescent="0.45">
      <c r="A48" s="109" t="s">
        <v>225</v>
      </c>
      <c r="B48" s="110" t="s">
        <v>233</v>
      </c>
      <c r="C48" s="109"/>
      <c r="D48" s="111">
        <v>3100000</v>
      </c>
      <c r="E48" s="111"/>
      <c r="F48" s="111">
        <v>4500000</v>
      </c>
      <c r="G48" s="112"/>
      <c r="H48" s="111">
        <v>47000000</v>
      </c>
      <c r="I48" s="111"/>
      <c r="J48" s="111">
        <v>47000000</v>
      </c>
      <c r="K48" s="175"/>
      <c r="L48" s="178"/>
    </row>
    <row r="49" spans="1:13" s="21" customFormat="1" ht="21" customHeight="1" x14ac:dyDescent="0.45">
      <c r="A49" s="109" t="s">
        <v>120</v>
      </c>
      <c r="B49" s="110">
        <v>21</v>
      </c>
      <c r="C49" s="109"/>
      <c r="D49" s="111">
        <v>238600000</v>
      </c>
      <c r="E49" s="111"/>
      <c r="F49" s="111">
        <v>132500000</v>
      </c>
      <c r="G49" s="112"/>
      <c r="H49" s="111">
        <v>105000000</v>
      </c>
      <c r="I49" s="111"/>
      <c r="J49" s="111">
        <v>82500000</v>
      </c>
      <c r="K49" s="175"/>
      <c r="L49" s="178"/>
    </row>
    <row r="50" spans="1:13" s="21" customFormat="1" ht="21" customHeight="1" x14ac:dyDescent="0.45">
      <c r="A50" s="109" t="s">
        <v>101</v>
      </c>
      <c r="B50" s="110">
        <v>21</v>
      </c>
      <c r="C50" s="109"/>
      <c r="D50" s="111">
        <v>22126975</v>
      </c>
      <c r="E50" s="111"/>
      <c r="F50" s="111">
        <v>40677651</v>
      </c>
      <c r="G50" s="112"/>
      <c r="H50" s="111">
        <v>20885472</v>
      </c>
      <c r="I50" s="111"/>
      <c r="J50" s="111">
        <v>39312538</v>
      </c>
      <c r="K50" s="175"/>
      <c r="L50" s="178"/>
    </row>
    <row r="51" spans="1:13" s="21" customFormat="1" ht="21" customHeight="1" x14ac:dyDescent="0.45">
      <c r="A51" s="121" t="s">
        <v>73</v>
      </c>
      <c r="B51" s="110"/>
      <c r="C51" s="109"/>
      <c r="D51" s="111">
        <v>51574812</v>
      </c>
      <c r="E51" s="111"/>
      <c r="F51" s="111">
        <v>48940635</v>
      </c>
      <c r="G51" s="112"/>
      <c r="H51" s="111">
        <v>8834645</v>
      </c>
      <c r="I51" s="111"/>
      <c r="J51" s="111">
        <v>13346170</v>
      </c>
      <c r="K51" s="175"/>
      <c r="L51" s="178"/>
    </row>
    <row r="52" spans="1:13" s="21" customFormat="1" ht="21" customHeight="1" x14ac:dyDescent="0.45">
      <c r="A52" s="121" t="s">
        <v>37</v>
      </c>
      <c r="B52" s="110"/>
      <c r="C52" s="109"/>
      <c r="D52" s="111">
        <v>0</v>
      </c>
      <c r="E52" s="111"/>
      <c r="F52" s="111">
        <v>1383845</v>
      </c>
      <c r="G52" s="112"/>
      <c r="H52" s="111">
        <v>0</v>
      </c>
      <c r="I52" s="111"/>
      <c r="J52" s="111">
        <v>0</v>
      </c>
      <c r="K52" s="175"/>
      <c r="L52" s="178"/>
    </row>
    <row r="53" spans="1:13" s="21" customFormat="1" ht="21" customHeight="1" x14ac:dyDescent="0.45">
      <c r="A53" s="109" t="s">
        <v>7</v>
      </c>
      <c r="B53" s="110"/>
      <c r="C53" s="109"/>
      <c r="D53" s="111">
        <v>3517161</v>
      </c>
      <c r="E53" s="111"/>
      <c r="F53" s="111">
        <v>3815330</v>
      </c>
      <c r="G53" s="112"/>
      <c r="H53" s="111">
        <v>1502954</v>
      </c>
      <c r="I53" s="111"/>
      <c r="J53" s="111">
        <v>1372843</v>
      </c>
      <c r="K53" s="175"/>
      <c r="L53" s="178"/>
    </row>
    <row r="54" spans="1:13" s="26" customFormat="1" ht="21" customHeight="1" x14ac:dyDescent="0.45">
      <c r="A54" s="113" t="s">
        <v>8</v>
      </c>
      <c r="B54" s="114"/>
      <c r="C54" s="113"/>
      <c r="D54" s="115">
        <f>SUM(D45:D53)</f>
        <v>4281847411</v>
      </c>
      <c r="E54" s="116"/>
      <c r="F54" s="115">
        <f>SUM(F45:F53)</f>
        <v>4134258248</v>
      </c>
      <c r="G54" s="116"/>
      <c r="H54" s="115">
        <f>SUM(H45:H53)</f>
        <v>3161469067</v>
      </c>
      <c r="I54" s="116"/>
      <c r="J54" s="115">
        <f>SUM(J45:J53)</f>
        <v>3251669855</v>
      </c>
      <c r="K54" s="176"/>
      <c r="L54" s="178"/>
    </row>
    <row r="55" spans="1:13" s="21" customFormat="1" ht="4.5" customHeight="1" x14ac:dyDescent="0.45">
      <c r="A55" s="109"/>
      <c r="B55" s="110"/>
      <c r="C55" s="109"/>
      <c r="D55" s="117"/>
      <c r="E55" s="117"/>
      <c r="F55" s="117"/>
      <c r="G55" s="117"/>
      <c r="H55" s="117"/>
      <c r="I55" s="117"/>
      <c r="J55" s="117"/>
      <c r="K55" s="175"/>
      <c r="L55" s="178"/>
    </row>
    <row r="56" spans="1:13" s="21" customFormat="1" ht="21" customHeight="1" x14ac:dyDescent="0.45">
      <c r="A56" s="118" t="s">
        <v>9</v>
      </c>
      <c r="B56" s="110"/>
      <c r="C56" s="109"/>
      <c r="D56" s="117"/>
      <c r="E56" s="117"/>
      <c r="F56" s="117"/>
      <c r="G56" s="117"/>
      <c r="H56" s="117"/>
      <c r="I56" s="117"/>
      <c r="J56" s="117"/>
      <c r="K56" s="175"/>
      <c r="L56" s="178"/>
    </row>
    <row r="57" spans="1:13" s="21" customFormat="1" ht="21" customHeight="1" x14ac:dyDescent="0.45">
      <c r="A57" s="121" t="s">
        <v>114</v>
      </c>
      <c r="B57" s="110">
        <v>21</v>
      </c>
      <c r="C57" s="109"/>
      <c r="D57" s="111">
        <v>942687175</v>
      </c>
      <c r="E57" s="111"/>
      <c r="F57" s="111">
        <v>1166287175</v>
      </c>
      <c r="G57" s="112"/>
      <c r="H57" s="111">
        <v>726250000</v>
      </c>
      <c r="I57" s="111"/>
      <c r="J57" s="111">
        <v>816250000</v>
      </c>
      <c r="K57" s="175"/>
      <c r="L57" s="178"/>
    </row>
    <row r="58" spans="1:13" s="21" customFormat="1" ht="21" customHeight="1" x14ac:dyDescent="0.45">
      <c r="A58" s="121" t="s">
        <v>102</v>
      </c>
      <c r="B58" s="110">
        <v>21</v>
      </c>
      <c r="C58" s="109"/>
      <c r="D58" s="111">
        <v>32063046</v>
      </c>
      <c r="E58" s="111"/>
      <c r="F58" s="111">
        <v>54480947</v>
      </c>
      <c r="G58" s="112"/>
      <c r="H58" s="111">
        <v>30216158</v>
      </c>
      <c r="I58" s="111"/>
      <c r="J58" s="111">
        <v>51403291</v>
      </c>
      <c r="K58" s="175"/>
      <c r="L58" s="178"/>
      <c r="M58" s="43"/>
    </row>
    <row r="59" spans="1:13" s="21" customFormat="1" ht="21" customHeight="1" x14ac:dyDescent="0.45">
      <c r="A59" s="121" t="s">
        <v>124</v>
      </c>
      <c r="B59" s="110">
        <v>24</v>
      </c>
      <c r="C59" s="109"/>
      <c r="D59" s="111">
        <v>95557353</v>
      </c>
      <c r="E59" s="111"/>
      <c r="F59" s="111">
        <v>55368540</v>
      </c>
      <c r="G59" s="112"/>
      <c r="H59" s="111">
        <v>71871352</v>
      </c>
      <c r="I59" s="111"/>
      <c r="J59" s="111">
        <v>37238323</v>
      </c>
      <c r="K59" s="175"/>
      <c r="L59" s="178"/>
    </row>
    <row r="60" spans="1:13" s="21" customFormat="1" ht="21" customHeight="1" x14ac:dyDescent="0.45">
      <c r="A60" s="121" t="s">
        <v>90</v>
      </c>
      <c r="B60" s="110">
        <v>32</v>
      </c>
      <c r="C60" s="109"/>
      <c r="D60" s="111">
        <v>270629851</v>
      </c>
      <c r="E60" s="111"/>
      <c r="F60" s="111">
        <v>246580213</v>
      </c>
      <c r="G60" s="112"/>
      <c r="H60" s="111">
        <v>57698365</v>
      </c>
      <c r="I60" s="111"/>
      <c r="J60" s="111">
        <v>53601256</v>
      </c>
      <c r="K60" s="175"/>
      <c r="L60" s="178"/>
    </row>
    <row r="61" spans="1:13" s="21" customFormat="1" ht="21" customHeight="1" x14ac:dyDescent="0.45">
      <c r="A61" s="121" t="s">
        <v>119</v>
      </c>
      <c r="B61" s="110"/>
      <c r="C61" s="109"/>
      <c r="D61" s="111">
        <v>3000000</v>
      </c>
      <c r="E61" s="111"/>
      <c r="F61" s="111">
        <v>3000000</v>
      </c>
      <c r="G61" s="112"/>
      <c r="H61" s="111">
        <v>0</v>
      </c>
      <c r="I61" s="111"/>
      <c r="J61" s="111">
        <v>0</v>
      </c>
      <c r="K61" s="175"/>
      <c r="L61" s="178"/>
    </row>
    <row r="62" spans="1:13" s="26" customFormat="1" ht="21" customHeight="1" x14ac:dyDescent="0.45">
      <c r="A62" s="113" t="s">
        <v>19</v>
      </c>
      <c r="B62" s="114"/>
      <c r="C62" s="113"/>
      <c r="D62" s="115">
        <f>SUM(D57:D61)</f>
        <v>1343937425</v>
      </c>
      <c r="E62" s="116"/>
      <c r="F62" s="115">
        <f>SUM(F57:F61)</f>
        <v>1525716875</v>
      </c>
      <c r="G62" s="116"/>
      <c r="H62" s="115">
        <f>SUM(H57:H61)</f>
        <v>886035875</v>
      </c>
      <c r="I62" s="116"/>
      <c r="J62" s="115">
        <f>SUM(J57:J61)</f>
        <v>958492870</v>
      </c>
      <c r="K62" s="176"/>
      <c r="L62" s="178"/>
    </row>
    <row r="63" spans="1:13" s="21" customFormat="1" ht="4.5" customHeight="1" x14ac:dyDescent="0.45">
      <c r="A63" s="109"/>
      <c r="B63" s="110"/>
      <c r="C63" s="109"/>
      <c r="D63" s="117"/>
      <c r="E63" s="117"/>
      <c r="F63" s="117"/>
      <c r="G63" s="117"/>
      <c r="H63" s="117"/>
      <c r="I63" s="117"/>
      <c r="J63" s="117"/>
      <c r="K63" s="175"/>
      <c r="L63" s="178"/>
    </row>
    <row r="64" spans="1:13" s="21" customFormat="1" ht="21" customHeight="1" x14ac:dyDescent="0.45">
      <c r="A64" s="113" t="s">
        <v>10</v>
      </c>
      <c r="B64" s="110"/>
      <c r="C64" s="109"/>
      <c r="D64" s="124">
        <f>D62+D54</f>
        <v>5625784836</v>
      </c>
      <c r="E64" s="116"/>
      <c r="F64" s="124">
        <f>F62+F54</f>
        <v>5659975123</v>
      </c>
      <c r="G64" s="116"/>
      <c r="H64" s="124">
        <f>H62+H54</f>
        <v>4047504942</v>
      </c>
      <c r="I64" s="116"/>
      <c r="J64" s="124">
        <f>J62+J54</f>
        <v>4210162725</v>
      </c>
      <c r="K64" s="175"/>
      <c r="L64" s="178"/>
    </row>
    <row r="65" spans="1:13" s="21" customFormat="1" ht="4.5" customHeight="1" x14ac:dyDescent="0.45">
      <c r="A65" s="109"/>
      <c r="B65" s="110"/>
      <c r="C65" s="109"/>
      <c r="D65" s="117"/>
      <c r="E65" s="117"/>
      <c r="F65" s="117"/>
      <c r="G65" s="117"/>
      <c r="H65" s="117"/>
      <c r="I65" s="117"/>
      <c r="J65" s="117"/>
      <c r="K65" s="175"/>
      <c r="L65" s="178"/>
    </row>
    <row r="66" spans="1:13" s="21" customFormat="1" ht="21" customHeight="1" x14ac:dyDescent="0.45">
      <c r="A66" s="118" t="s">
        <v>11</v>
      </c>
      <c r="B66" s="110"/>
      <c r="C66" s="109"/>
      <c r="D66" s="117"/>
      <c r="E66" s="117"/>
      <c r="F66" s="117"/>
      <c r="G66" s="117"/>
      <c r="H66" s="117"/>
      <c r="I66" s="117"/>
      <c r="J66" s="117"/>
      <c r="K66" s="175"/>
      <c r="L66" s="178"/>
    </row>
    <row r="67" spans="1:13" s="21" customFormat="1" ht="21" customHeight="1" x14ac:dyDescent="0.45">
      <c r="A67" s="109" t="s">
        <v>12</v>
      </c>
      <c r="B67" s="110"/>
      <c r="C67" s="109"/>
      <c r="D67" s="117"/>
      <c r="E67" s="117"/>
      <c r="F67" s="117"/>
      <c r="G67" s="117"/>
      <c r="H67" s="117"/>
      <c r="I67" s="117"/>
      <c r="J67" s="117"/>
      <c r="K67" s="175"/>
      <c r="L67" s="178"/>
    </row>
    <row r="68" spans="1:13" s="21" customFormat="1" ht="21" customHeight="1" thickBot="1" x14ac:dyDescent="0.5">
      <c r="A68" s="109" t="s">
        <v>39</v>
      </c>
      <c r="B68" s="110">
        <v>25</v>
      </c>
      <c r="C68" s="109"/>
      <c r="D68" s="125">
        <v>681479688</v>
      </c>
      <c r="E68" s="117"/>
      <c r="F68" s="125">
        <v>681479688</v>
      </c>
      <c r="G68" s="117"/>
      <c r="H68" s="125">
        <v>681479688</v>
      </c>
      <c r="I68" s="117"/>
      <c r="J68" s="125">
        <v>681479688</v>
      </c>
      <c r="K68" s="175"/>
      <c r="L68" s="178"/>
    </row>
    <row r="69" spans="1:13" s="21" customFormat="1" ht="21" customHeight="1" thickTop="1" x14ac:dyDescent="0.45">
      <c r="A69" s="109" t="s">
        <v>40</v>
      </c>
      <c r="B69" s="110">
        <v>25</v>
      </c>
      <c r="C69" s="109"/>
      <c r="D69" s="117">
        <v>681479688</v>
      </c>
      <c r="E69" s="126"/>
      <c r="F69" s="117">
        <v>681479688</v>
      </c>
      <c r="G69" s="117"/>
      <c r="H69" s="117">
        <v>681479688</v>
      </c>
      <c r="I69" s="126"/>
      <c r="J69" s="117">
        <v>681479688</v>
      </c>
      <c r="K69" s="175"/>
      <c r="L69" s="178"/>
    </row>
    <row r="70" spans="1:13" s="21" customFormat="1" ht="21" customHeight="1" x14ac:dyDescent="0.45">
      <c r="A70" s="109" t="s">
        <v>34</v>
      </c>
      <c r="B70" s="110"/>
      <c r="C70" s="109"/>
      <c r="D70" s="127"/>
      <c r="E70" s="126"/>
      <c r="F70" s="127"/>
      <c r="G70" s="127"/>
      <c r="H70" s="127"/>
      <c r="I70" s="126"/>
      <c r="J70" s="127"/>
      <c r="K70" s="175"/>
      <c r="L70" s="178"/>
    </row>
    <row r="71" spans="1:13" s="21" customFormat="1" ht="21" customHeight="1" x14ac:dyDescent="0.45">
      <c r="A71" s="109" t="s">
        <v>56</v>
      </c>
      <c r="B71" s="110">
        <v>25</v>
      </c>
      <c r="C71" s="109"/>
      <c r="D71" s="111">
        <v>342170431</v>
      </c>
      <c r="E71" s="111"/>
      <c r="F71" s="111">
        <v>342170431</v>
      </c>
      <c r="G71" s="112"/>
      <c r="H71" s="111">
        <v>342170431</v>
      </c>
      <c r="I71" s="111"/>
      <c r="J71" s="111">
        <v>342170431</v>
      </c>
      <c r="K71" s="175"/>
      <c r="L71" s="178"/>
    </row>
    <row r="72" spans="1:13" s="21" customFormat="1" ht="21" customHeight="1" x14ac:dyDescent="0.45">
      <c r="A72" s="109" t="s">
        <v>91</v>
      </c>
      <c r="B72" s="110"/>
      <c r="C72" s="109"/>
      <c r="D72" s="111"/>
      <c r="E72" s="111"/>
      <c r="F72" s="111"/>
      <c r="G72" s="112"/>
      <c r="H72" s="111"/>
      <c r="I72" s="111"/>
      <c r="J72" s="111"/>
      <c r="K72" s="175"/>
      <c r="L72" s="178"/>
    </row>
    <row r="73" spans="1:13" s="21" customFormat="1" ht="21" customHeight="1" x14ac:dyDescent="0.45">
      <c r="A73" s="109" t="s">
        <v>45</v>
      </c>
      <c r="B73" s="110"/>
      <c r="C73" s="109"/>
      <c r="D73" s="111"/>
      <c r="E73" s="111"/>
      <c r="F73" s="111"/>
      <c r="G73" s="112"/>
      <c r="H73" s="111"/>
      <c r="I73" s="111"/>
      <c r="J73" s="111"/>
      <c r="K73" s="175"/>
      <c r="L73" s="178"/>
    </row>
    <row r="74" spans="1:13" s="21" customFormat="1" ht="21" customHeight="1" x14ac:dyDescent="0.45">
      <c r="A74" s="109" t="s">
        <v>203</v>
      </c>
      <c r="B74" s="110">
        <v>26</v>
      </c>
      <c r="C74" s="109"/>
      <c r="D74" s="111">
        <f>'SCE(Conso) (2)'!G26</f>
        <v>108695924</v>
      </c>
      <c r="E74" s="111"/>
      <c r="F74" s="111">
        <v>108695924</v>
      </c>
      <c r="G74" s="112"/>
      <c r="H74" s="111">
        <f>'SCE (2)'!H26</f>
        <v>70972000</v>
      </c>
      <c r="I74" s="111"/>
      <c r="J74" s="111">
        <v>70972000</v>
      </c>
      <c r="K74" s="175"/>
      <c r="L74" s="178"/>
    </row>
    <row r="75" spans="1:13" s="21" customFormat="1" ht="21" customHeight="1" x14ac:dyDescent="0.45">
      <c r="A75" s="109" t="s">
        <v>118</v>
      </c>
      <c r="B75" s="110"/>
      <c r="C75" s="109"/>
      <c r="D75" s="111">
        <f>'SCE(Conso) (2)'!I26</f>
        <v>-482680504</v>
      </c>
      <c r="E75" s="111"/>
      <c r="F75" s="111">
        <v>-164845405</v>
      </c>
      <c r="G75" s="112"/>
      <c r="H75" s="111">
        <f>'SCE (2)'!J26</f>
        <v>208633196</v>
      </c>
      <c r="I75" s="111"/>
      <c r="J75" s="111">
        <v>357930077</v>
      </c>
      <c r="K75" s="175"/>
      <c r="L75" s="178"/>
      <c r="M75" s="147"/>
    </row>
    <row r="76" spans="1:13" s="21" customFormat="1" ht="21" customHeight="1" x14ac:dyDescent="0.45">
      <c r="A76" s="109" t="s">
        <v>59</v>
      </c>
      <c r="B76" s="110">
        <v>26</v>
      </c>
      <c r="C76" s="109"/>
      <c r="D76" s="111">
        <f>'SCE(Conso) (2)'!S26</f>
        <v>1239966302</v>
      </c>
      <c r="E76" s="111"/>
      <c r="F76" s="111">
        <v>1251504648</v>
      </c>
      <c r="G76" s="112"/>
      <c r="H76" s="111">
        <f>'SCE (2)'!L26</f>
        <v>516734365</v>
      </c>
      <c r="I76" s="111"/>
      <c r="J76" s="111">
        <v>511788967</v>
      </c>
      <c r="K76" s="176"/>
      <c r="L76" s="178"/>
      <c r="M76" s="147"/>
    </row>
    <row r="77" spans="1:13" s="26" customFormat="1" ht="21" customHeight="1" x14ac:dyDescent="0.45">
      <c r="A77" s="128" t="s">
        <v>172</v>
      </c>
      <c r="B77" s="114"/>
      <c r="C77" s="113"/>
      <c r="D77" s="129">
        <f>SUM(D69:D76)</f>
        <v>1889631841</v>
      </c>
      <c r="E77" s="116"/>
      <c r="F77" s="129">
        <f>SUM(F69:F76)</f>
        <v>2219005286</v>
      </c>
      <c r="G77" s="116"/>
      <c r="H77" s="129">
        <f>SUM(H69:H76)</f>
        <v>1819989680</v>
      </c>
      <c r="I77" s="116"/>
      <c r="J77" s="129">
        <f>SUM(J69:J76)</f>
        <v>1964341163</v>
      </c>
      <c r="K77" s="175"/>
      <c r="L77" s="178"/>
      <c r="M77" s="148"/>
    </row>
    <row r="78" spans="1:13" s="21" customFormat="1" ht="21" customHeight="1" x14ac:dyDescent="0.45">
      <c r="A78" s="109" t="s">
        <v>58</v>
      </c>
      <c r="B78" s="110">
        <v>12</v>
      </c>
      <c r="C78" s="109"/>
      <c r="D78" s="149">
        <f>'SCE(Conso) (2)'!W26</f>
        <v>96160340</v>
      </c>
      <c r="E78" s="117"/>
      <c r="F78" s="149">
        <v>218866947</v>
      </c>
      <c r="G78" s="117"/>
      <c r="H78" s="149">
        <v>0</v>
      </c>
      <c r="I78" s="126"/>
      <c r="J78" s="149">
        <v>0</v>
      </c>
      <c r="K78" s="175"/>
      <c r="L78" s="178"/>
    </row>
    <row r="79" spans="1:13" s="21" customFormat="1" ht="21" customHeight="1" x14ac:dyDescent="0.45">
      <c r="A79" s="113" t="s">
        <v>46</v>
      </c>
      <c r="B79" s="110"/>
      <c r="C79" s="109"/>
      <c r="D79" s="124">
        <f>SUM(D77:D78)</f>
        <v>1985792181</v>
      </c>
      <c r="E79" s="116"/>
      <c r="F79" s="124">
        <f>SUM(F77:F78)</f>
        <v>2437872233</v>
      </c>
      <c r="G79" s="116"/>
      <c r="H79" s="124">
        <f>SUM(H77:H78)</f>
        <v>1819989680</v>
      </c>
      <c r="I79" s="116"/>
      <c r="J79" s="124">
        <f>SUM(J77:J78)</f>
        <v>1964341163</v>
      </c>
      <c r="K79" s="175"/>
      <c r="L79" s="178"/>
    </row>
    <row r="80" spans="1:13" s="21" customFormat="1" ht="5.25" customHeight="1" x14ac:dyDescent="0.45">
      <c r="A80" s="113"/>
      <c r="B80" s="110"/>
      <c r="C80" s="109"/>
      <c r="D80" s="117"/>
      <c r="E80" s="117"/>
      <c r="F80" s="117"/>
      <c r="G80" s="117"/>
      <c r="H80" s="117"/>
      <c r="I80" s="117"/>
      <c r="J80" s="117"/>
      <c r="K80" s="83"/>
    </row>
    <row r="81" spans="1:19" s="21" customFormat="1" ht="21" customHeight="1" thickBot="1" x14ac:dyDescent="0.5">
      <c r="A81" s="113" t="s">
        <v>13</v>
      </c>
      <c r="B81" s="110"/>
      <c r="C81" s="109"/>
      <c r="D81" s="123">
        <f>D79+D64</f>
        <v>7611577017</v>
      </c>
      <c r="E81" s="116"/>
      <c r="F81" s="123">
        <f>F79+F64</f>
        <v>8097847356</v>
      </c>
      <c r="G81" s="116"/>
      <c r="H81" s="123">
        <f>H79+H64</f>
        <v>5867494622</v>
      </c>
      <c r="I81" s="116"/>
      <c r="J81" s="123">
        <f>J79+J64</f>
        <v>6174503888</v>
      </c>
      <c r="K81" s="177"/>
      <c r="L81" s="25"/>
      <c r="M81" s="44"/>
      <c r="N81" s="25"/>
      <c r="O81" s="44"/>
      <c r="P81" s="25"/>
      <c r="Q81" s="44"/>
      <c r="R81" s="25"/>
      <c r="S81" s="25"/>
    </row>
    <row r="82" spans="1:19" ht="19.5" thickTop="1" x14ac:dyDescent="0.45">
      <c r="B82" s="144"/>
      <c r="C82" s="145"/>
      <c r="H82" s="170"/>
      <c r="J82" s="46"/>
    </row>
    <row r="84" spans="1:19" x14ac:dyDescent="0.45">
      <c r="H84" s="46"/>
      <c r="J84" s="46"/>
    </row>
  </sheetData>
  <mergeCells count="10">
    <mergeCell ref="D43:J43"/>
    <mergeCell ref="D5:F5"/>
    <mergeCell ref="H5:J5"/>
    <mergeCell ref="D8:J8"/>
    <mergeCell ref="H40:J40"/>
    <mergeCell ref="D40:G40"/>
    <mergeCell ref="D6:F6"/>
    <mergeCell ref="H6:J6"/>
    <mergeCell ref="D41:F41"/>
    <mergeCell ref="H41:J41"/>
  </mergeCells>
  <phoneticPr fontId="0" type="noConversion"/>
  <pageMargins left="0.7" right="0.7" top="0.48" bottom="0.5" header="0.5" footer="0.5"/>
  <pageSetup paperSize="9" scale="83" firstPageNumber="10" fitToHeight="0" orientation="portrait" useFirstPageNumber="1" r:id="rId1"/>
  <headerFooter>
    <oddFooter>&amp;Lหมายเหตุประกอบงบการเงินเป็นส่วนหนึ่งของงบการเงินนี้
&amp;C&amp;P</oddFooter>
  </headerFooter>
  <rowBreaks count="1" manualBreakCount="1">
    <brk id="3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5"/>
  <sheetViews>
    <sheetView view="pageBreakPreview" topLeftCell="A31" zoomScaleNormal="55" zoomScaleSheetLayoutView="100" workbookViewId="0">
      <selection activeCell="D36" sqref="D36"/>
    </sheetView>
  </sheetViews>
  <sheetFormatPr defaultColWidth="9.140625" defaultRowHeight="21.75" x14ac:dyDescent="0.45"/>
  <cols>
    <col min="1" max="1" width="71.42578125" style="16" customWidth="1"/>
    <col min="2" max="2" width="8.85546875" style="17" customWidth="1"/>
    <col min="3" max="3" width="14.85546875" style="45" customWidth="1"/>
    <col min="4" max="4" width="1" style="45" customWidth="1"/>
    <col min="5" max="5" width="15.42578125" style="45" bestFit="1" customWidth="1"/>
    <col min="6" max="6" width="1" style="45" customWidth="1"/>
    <col min="7" max="7" width="14.85546875" style="37" customWidth="1"/>
    <col min="8" max="8" width="1" style="45" customWidth="1"/>
    <col min="9" max="9" width="14.85546875" style="37" customWidth="1"/>
    <col min="10" max="10" width="16.42578125" style="18" bestFit="1" customWidth="1"/>
    <col min="11" max="12" width="13.5703125" style="18" bestFit="1" customWidth="1"/>
    <col min="13" max="13" width="11" style="18" bestFit="1" customWidth="1"/>
    <col min="14" max="14" width="9.140625" style="18"/>
    <col min="15" max="15" width="20" style="18" customWidth="1"/>
    <col min="16" max="16384" width="9.140625" style="18"/>
  </cols>
  <sheetData>
    <row r="1" spans="1:15" s="6" customFormat="1" ht="23.25" x14ac:dyDescent="0.45">
      <c r="A1" s="168" t="s">
        <v>210</v>
      </c>
      <c r="B1" s="9"/>
      <c r="C1" s="4"/>
      <c r="D1" s="35"/>
      <c r="E1" s="35"/>
      <c r="F1" s="35"/>
      <c r="G1" s="36"/>
      <c r="H1" s="36"/>
      <c r="I1" s="35"/>
      <c r="J1" s="36"/>
    </row>
    <row r="2" spans="1:15" s="6" customFormat="1" ht="23.25" x14ac:dyDescent="0.45">
      <c r="A2" s="169" t="s">
        <v>211</v>
      </c>
      <c r="B2" s="9"/>
      <c r="C2" s="4"/>
      <c r="D2" s="35"/>
      <c r="E2" s="35"/>
      <c r="F2" s="35"/>
      <c r="G2" s="36"/>
      <c r="H2" s="36"/>
      <c r="I2" s="35"/>
      <c r="J2" s="36"/>
    </row>
    <row r="3" spans="1:15" s="6" customFormat="1" ht="23.25" x14ac:dyDescent="0.45">
      <c r="A3" s="3" t="s">
        <v>93</v>
      </c>
      <c r="B3" s="9"/>
      <c r="C3" s="35"/>
      <c r="D3" s="35"/>
      <c r="E3" s="35"/>
      <c r="F3" s="35"/>
      <c r="G3" s="36"/>
      <c r="H3" s="35"/>
      <c r="I3" s="36"/>
    </row>
    <row r="4" spans="1:15" ht="21" customHeight="1" x14ac:dyDescent="0.45">
      <c r="A4" s="16" t="s">
        <v>17</v>
      </c>
      <c r="C4" s="185" t="s">
        <v>15</v>
      </c>
      <c r="D4" s="185"/>
      <c r="E4" s="185"/>
      <c r="G4" s="185" t="s">
        <v>42</v>
      </c>
      <c r="H4" s="185"/>
      <c r="I4" s="185"/>
    </row>
    <row r="5" spans="1:15" ht="21" customHeight="1" x14ac:dyDescent="0.45">
      <c r="C5" s="187" t="s">
        <v>204</v>
      </c>
      <c r="D5" s="184"/>
      <c r="E5" s="184"/>
      <c r="G5" s="187" t="s">
        <v>204</v>
      </c>
      <c r="H5" s="184"/>
      <c r="I5" s="184"/>
    </row>
    <row r="6" spans="1:15" ht="21" customHeight="1" x14ac:dyDescent="0.45">
      <c r="B6" s="14" t="s">
        <v>0</v>
      </c>
      <c r="C6" s="138" t="s">
        <v>199</v>
      </c>
      <c r="D6" s="139"/>
      <c r="E6" s="138" t="s">
        <v>155</v>
      </c>
      <c r="F6" s="139"/>
      <c r="G6" s="138" t="s">
        <v>199</v>
      </c>
      <c r="H6" s="139"/>
      <c r="I6" s="138" t="s">
        <v>155</v>
      </c>
    </row>
    <row r="7" spans="1:15" ht="19.5" customHeight="1" x14ac:dyDescent="0.45">
      <c r="B7" s="20"/>
      <c r="C7" s="186" t="s">
        <v>92</v>
      </c>
      <c r="D7" s="186"/>
      <c r="E7" s="186"/>
      <c r="F7" s="186"/>
      <c r="G7" s="186"/>
      <c r="H7" s="186"/>
      <c r="I7" s="186"/>
      <c r="K7" s="44"/>
    </row>
    <row r="8" spans="1:15" ht="21.95" customHeight="1" x14ac:dyDescent="0.45">
      <c r="A8" s="28" t="s">
        <v>14</v>
      </c>
      <c r="G8" s="45"/>
      <c r="I8" s="45"/>
    </row>
    <row r="9" spans="1:15" ht="21" customHeight="1" x14ac:dyDescent="0.45">
      <c r="A9" s="16" t="s">
        <v>228</v>
      </c>
      <c r="B9" s="17">
        <v>33</v>
      </c>
      <c r="C9" s="101">
        <v>6827452425</v>
      </c>
      <c r="D9" s="101"/>
      <c r="E9" s="101">
        <v>7513341602</v>
      </c>
      <c r="F9" s="101"/>
      <c r="G9" s="101">
        <v>5294223395</v>
      </c>
      <c r="H9" s="101"/>
      <c r="I9" s="101">
        <v>5699585876</v>
      </c>
      <c r="J9" s="83"/>
      <c r="K9" s="44"/>
      <c r="L9" s="44"/>
      <c r="M9" s="44"/>
      <c r="N9" s="44"/>
      <c r="O9" s="44"/>
    </row>
    <row r="10" spans="1:15" ht="21" customHeight="1" x14ac:dyDescent="0.45">
      <c r="A10" s="16" t="s">
        <v>74</v>
      </c>
      <c r="B10" s="17">
        <v>28</v>
      </c>
      <c r="C10" s="101">
        <v>43671108</v>
      </c>
      <c r="D10" s="101"/>
      <c r="E10" s="101">
        <v>62908284</v>
      </c>
      <c r="F10" s="101"/>
      <c r="G10" s="101">
        <v>12577451</v>
      </c>
      <c r="H10" s="101"/>
      <c r="I10" s="101">
        <v>123952446</v>
      </c>
      <c r="J10" s="83"/>
      <c r="K10" s="44"/>
      <c r="L10" s="44"/>
      <c r="M10" s="44"/>
      <c r="N10" s="44"/>
      <c r="O10" s="44"/>
    </row>
    <row r="11" spans="1:15" ht="21.95" customHeight="1" x14ac:dyDescent="0.45">
      <c r="A11" s="24" t="s">
        <v>47</v>
      </c>
      <c r="C11" s="39">
        <f>SUM(C9:C10)</f>
        <v>6871123533</v>
      </c>
      <c r="D11" s="40"/>
      <c r="E11" s="39">
        <f>SUM(E9:E10)</f>
        <v>7576249886</v>
      </c>
      <c r="F11" s="40"/>
      <c r="G11" s="39">
        <f>SUM(G9:G10)</f>
        <v>5306800846</v>
      </c>
      <c r="H11" s="40"/>
      <c r="I11" s="39">
        <f>SUM(I9:I10)</f>
        <v>5823538322</v>
      </c>
      <c r="J11" s="83"/>
      <c r="K11" s="44"/>
      <c r="L11" s="44"/>
      <c r="M11" s="44"/>
      <c r="N11" s="44"/>
      <c r="O11" s="44"/>
    </row>
    <row r="12" spans="1:15" ht="12" customHeight="1" x14ac:dyDescent="0.45">
      <c r="A12" s="24"/>
      <c r="C12" s="48"/>
      <c r="D12" s="40"/>
      <c r="E12" s="48"/>
      <c r="F12" s="40"/>
      <c r="G12" s="48"/>
      <c r="H12" s="40"/>
      <c r="I12" s="48"/>
      <c r="J12" s="83"/>
      <c r="K12" s="44"/>
      <c r="L12" s="44"/>
      <c r="M12" s="44"/>
      <c r="N12" s="44"/>
      <c r="O12" s="44"/>
    </row>
    <row r="13" spans="1:15" ht="21.95" customHeight="1" x14ac:dyDescent="0.45">
      <c r="A13" s="28" t="s">
        <v>75</v>
      </c>
      <c r="C13" s="150"/>
      <c r="E13" s="150"/>
      <c r="G13" s="150"/>
      <c r="H13" s="101"/>
      <c r="I13" s="150"/>
      <c r="J13" s="83"/>
      <c r="K13" s="44"/>
      <c r="L13" s="44"/>
      <c r="M13" s="44"/>
      <c r="N13" s="44"/>
      <c r="O13" s="44"/>
    </row>
    <row r="14" spans="1:15" ht="21.95" customHeight="1" x14ac:dyDescent="0.45">
      <c r="A14" s="16" t="s">
        <v>229</v>
      </c>
      <c r="B14" s="17">
        <v>9</v>
      </c>
      <c r="C14" s="101">
        <v>6320997602</v>
      </c>
      <c r="D14" s="101"/>
      <c r="E14" s="101">
        <v>6645123582</v>
      </c>
      <c r="F14" s="101"/>
      <c r="G14" s="101">
        <v>4921464301</v>
      </c>
      <c r="H14" s="101"/>
      <c r="I14" s="101">
        <v>5168128880</v>
      </c>
      <c r="J14" s="83"/>
      <c r="K14" s="44"/>
      <c r="L14" s="44"/>
      <c r="M14" s="44"/>
      <c r="N14" s="44"/>
      <c r="O14" s="44"/>
    </row>
    <row r="15" spans="1:15" s="15" customFormat="1" ht="21.95" customHeight="1" x14ac:dyDescent="0.45">
      <c r="A15" s="13" t="s">
        <v>122</v>
      </c>
      <c r="B15" s="14"/>
      <c r="C15" s="101">
        <v>309143717</v>
      </c>
      <c r="D15" s="101"/>
      <c r="E15" s="101">
        <v>310329370</v>
      </c>
      <c r="F15" s="101"/>
      <c r="G15" s="101">
        <v>243395553</v>
      </c>
      <c r="H15" s="101"/>
      <c r="I15" s="101">
        <v>252574469</v>
      </c>
      <c r="J15" s="151"/>
      <c r="K15" s="44"/>
      <c r="L15" s="44"/>
      <c r="M15" s="44"/>
      <c r="N15" s="44"/>
      <c r="O15" s="44"/>
    </row>
    <row r="16" spans="1:15" s="15" customFormat="1" ht="21.95" customHeight="1" x14ac:dyDescent="0.45">
      <c r="A16" s="16" t="s">
        <v>54</v>
      </c>
      <c r="B16" s="14"/>
      <c r="C16" s="101">
        <v>478541420</v>
      </c>
      <c r="D16" s="101"/>
      <c r="E16" s="101">
        <v>358190547</v>
      </c>
      <c r="F16" s="101"/>
      <c r="G16" s="101">
        <v>158995705</v>
      </c>
      <c r="H16" s="101"/>
      <c r="I16" s="101">
        <v>217728554</v>
      </c>
      <c r="J16" s="151"/>
      <c r="K16" s="44"/>
      <c r="L16" s="44"/>
      <c r="M16" s="44"/>
      <c r="N16" s="44"/>
      <c r="O16" s="44"/>
    </row>
    <row r="17" spans="1:15" ht="21.95" customHeight="1" x14ac:dyDescent="0.45">
      <c r="A17" s="16" t="s">
        <v>53</v>
      </c>
      <c r="B17" s="17">
        <v>31</v>
      </c>
      <c r="C17" s="101">
        <v>204756214</v>
      </c>
      <c r="D17" s="101"/>
      <c r="E17" s="101">
        <v>190614698</v>
      </c>
      <c r="F17" s="101"/>
      <c r="G17" s="101">
        <v>159609092</v>
      </c>
      <c r="H17" s="101"/>
      <c r="I17" s="101">
        <v>158437594</v>
      </c>
      <c r="J17" s="83"/>
      <c r="K17" s="44"/>
      <c r="L17" s="44"/>
      <c r="M17" s="44"/>
      <c r="N17" s="44"/>
      <c r="O17" s="44"/>
    </row>
    <row r="18" spans="1:15" ht="21.95" customHeight="1" x14ac:dyDescent="0.45">
      <c r="A18" s="24" t="s">
        <v>76</v>
      </c>
      <c r="C18" s="39">
        <f>SUM(C14:C17)</f>
        <v>7313438953</v>
      </c>
      <c r="D18" s="101"/>
      <c r="E18" s="39">
        <f>SUM(E14:E17)</f>
        <v>7504258197</v>
      </c>
      <c r="F18" s="101"/>
      <c r="G18" s="39">
        <f>SUM(G14:G17)</f>
        <v>5483464651</v>
      </c>
      <c r="H18" s="101"/>
      <c r="I18" s="39">
        <f>SUM(I14:I17)</f>
        <v>5796869497</v>
      </c>
      <c r="J18" s="83"/>
      <c r="K18" s="44"/>
      <c r="L18" s="44"/>
      <c r="M18" s="44"/>
      <c r="N18" s="44"/>
      <c r="O18" s="44"/>
    </row>
    <row r="19" spans="1:15" ht="11.45" customHeight="1" x14ac:dyDescent="0.45">
      <c r="A19" s="24"/>
      <c r="C19" s="48"/>
      <c r="D19" s="40"/>
      <c r="E19" s="48"/>
      <c r="F19" s="40"/>
      <c r="G19" s="48"/>
      <c r="H19" s="40"/>
      <c r="I19" s="48"/>
      <c r="J19" s="83"/>
      <c r="K19" s="44"/>
      <c r="L19" s="44"/>
      <c r="M19" s="44"/>
      <c r="N19" s="44"/>
      <c r="O19" s="44"/>
    </row>
    <row r="20" spans="1:15" ht="21.95" customHeight="1" x14ac:dyDescent="0.45">
      <c r="A20" s="16" t="s">
        <v>212</v>
      </c>
      <c r="B20" s="17">
        <v>10</v>
      </c>
      <c r="C20" s="101">
        <v>-1222990</v>
      </c>
      <c r="D20" s="101"/>
      <c r="E20" s="101">
        <v>-712667</v>
      </c>
      <c r="F20" s="101"/>
      <c r="G20" s="101">
        <v>0</v>
      </c>
      <c r="H20" s="101"/>
      <c r="I20" s="101">
        <v>0</v>
      </c>
      <c r="J20" s="83"/>
      <c r="K20" s="179"/>
      <c r="L20" s="44"/>
      <c r="M20" s="44"/>
      <c r="N20" s="44"/>
      <c r="O20" s="44"/>
    </row>
    <row r="21" spans="1:15" ht="21.95" customHeight="1" x14ac:dyDescent="0.45">
      <c r="A21" s="24" t="s">
        <v>78</v>
      </c>
      <c r="C21" s="39">
        <f>SUM(C20)</f>
        <v>-1222990</v>
      </c>
      <c r="D21" s="40"/>
      <c r="E21" s="39">
        <f>SUM(E20)</f>
        <v>-712667</v>
      </c>
      <c r="F21" s="40"/>
      <c r="G21" s="39">
        <f>SUM(G20)</f>
        <v>0</v>
      </c>
      <c r="H21" s="40"/>
      <c r="I21" s="39">
        <f>SUM(I20)</f>
        <v>0</v>
      </c>
      <c r="J21" s="83"/>
      <c r="K21" s="44"/>
      <c r="L21" s="44"/>
      <c r="M21" s="44"/>
      <c r="N21" s="44"/>
      <c r="O21" s="44"/>
    </row>
    <row r="22" spans="1:15" ht="11.45" customHeight="1" x14ac:dyDescent="0.45">
      <c r="A22" s="24"/>
      <c r="C22" s="48"/>
      <c r="D22" s="40"/>
      <c r="E22" s="48"/>
      <c r="F22" s="40"/>
      <c r="G22" s="48"/>
      <c r="H22" s="40"/>
      <c r="I22" s="48"/>
      <c r="J22" s="83"/>
      <c r="K22" s="44"/>
      <c r="L22" s="44"/>
      <c r="M22" s="44"/>
      <c r="N22" s="44"/>
      <c r="O22" s="44"/>
    </row>
    <row r="23" spans="1:15" ht="21.95" customHeight="1" x14ac:dyDescent="0.45">
      <c r="A23" s="24" t="s">
        <v>234</v>
      </c>
      <c r="B23" s="27"/>
      <c r="C23" s="48">
        <f>C11-C18+C21</f>
        <v>-443538410</v>
      </c>
      <c r="D23" s="48"/>
      <c r="E23" s="48">
        <f>E11-E18+E21</f>
        <v>71279022</v>
      </c>
      <c r="F23" s="48"/>
      <c r="G23" s="48">
        <f>G11-G18+G21</f>
        <v>-176663805</v>
      </c>
      <c r="H23" s="48"/>
      <c r="I23" s="48">
        <f>I11-I18+I21</f>
        <v>26668825</v>
      </c>
      <c r="J23" s="83"/>
      <c r="K23" s="44"/>
      <c r="L23" s="44"/>
      <c r="M23" s="44"/>
      <c r="N23" s="44"/>
      <c r="O23" s="44"/>
    </row>
    <row r="24" spans="1:15" ht="21.95" customHeight="1" x14ac:dyDescent="0.45">
      <c r="A24" s="16" t="s">
        <v>197</v>
      </c>
      <c r="B24" s="17">
        <v>32</v>
      </c>
      <c r="C24" s="102">
        <v>30137166</v>
      </c>
      <c r="D24" s="42"/>
      <c r="E24" s="102">
        <v>8968710</v>
      </c>
      <c r="F24" s="42"/>
      <c r="G24" s="102">
        <v>-4547695</v>
      </c>
      <c r="H24" s="42"/>
      <c r="I24" s="102">
        <v>-11975441</v>
      </c>
      <c r="J24" s="83"/>
      <c r="K24" s="44"/>
      <c r="L24" s="44"/>
      <c r="M24" s="44"/>
      <c r="N24" s="44"/>
      <c r="O24" s="44"/>
    </row>
    <row r="25" spans="1:15" ht="21.95" customHeight="1" thickBot="1" x14ac:dyDescent="0.5">
      <c r="A25" s="24" t="s">
        <v>217</v>
      </c>
      <c r="C25" s="41">
        <f>C23-C24</f>
        <v>-473675576</v>
      </c>
      <c r="D25" s="40"/>
      <c r="E25" s="41">
        <f>E23-E24</f>
        <v>62310312</v>
      </c>
      <c r="F25" s="40"/>
      <c r="G25" s="41">
        <f>G23-G24</f>
        <v>-172116110</v>
      </c>
      <c r="H25" s="40"/>
      <c r="I25" s="41">
        <f>I23-I24</f>
        <v>38644266</v>
      </c>
      <c r="J25" s="83"/>
      <c r="K25" s="179"/>
      <c r="L25" s="44"/>
      <c r="M25" s="44"/>
      <c r="N25" s="44"/>
      <c r="O25" s="44"/>
    </row>
    <row r="26" spans="1:15" ht="11.45" customHeight="1" thickTop="1" x14ac:dyDescent="0.45">
      <c r="A26" s="24"/>
      <c r="C26" s="48"/>
      <c r="D26" s="40"/>
      <c r="E26" s="48"/>
      <c r="F26" s="40"/>
      <c r="G26" s="48"/>
      <c r="H26" s="40"/>
      <c r="I26" s="48"/>
      <c r="J26" s="83"/>
      <c r="K26" s="44"/>
      <c r="L26" s="44"/>
      <c r="M26" s="44"/>
      <c r="N26" s="44"/>
      <c r="O26" s="44"/>
    </row>
    <row r="27" spans="1:15" ht="21.95" customHeight="1" x14ac:dyDescent="0.45">
      <c r="A27" s="65" t="s">
        <v>60</v>
      </c>
      <c r="C27" s="146"/>
      <c r="D27" s="40"/>
      <c r="E27" s="146"/>
      <c r="F27" s="40"/>
      <c r="G27" s="146"/>
      <c r="H27" s="40"/>
      <c r="I27" s="146"/>
      <c r="J27" s="83"/>
      <c r="K27" s="44"/>
      <c r="L27" s="44"/>
      <c r="M27" s="44"/>
      <c r="N27" s="44"/>
      <c r="O27" s="44"/>
    </row>
    <row r="28" spans="1:15" ht="21.95" customHeight="1" x14ac:dyDescent="0.45">
      <c r="A28" s="140" t="s">
        <v>128</v>
      </c>
      <c r="C28" s="68"/>
      <c r="D28" s="68"/>
      <c r="E28" s="68"/>
      <c r="F28" s="68"/>
      <c r="G28" s="68"/>
      <c r="H28" s="68"/>
      <c r="I28" s="68"/>
      <c r="J28" s="83"/>
      <c r="K28" s="44"/>
      <c r="L28" s="44"/>
      <c r="M28" s="44"/>
      <c r="N28" s="44"/>
      <c r="O28" s="44"/>
    </row>
    <row r="29" spans="1:15" ht="21.95" customHeight="1" x14ac:dyDescent="0.45">
      <c r="A29" s="66" t="s">
        <v>159</v>
      </c>
      <c r="C29" s="68">
        <v>-6074669</v>
      </c>
      <c r="D29" s="68"/>
      <c r="E29" s="68">
        <v>-4779318</v>
      </c>
      <c r="F29" s="68"/>
      <c r="G29" s="68">
        <v>0</v>
      </c>
      <c r="H29" s="68"/>
      <c r="I29" s="68">
        <v>0</v>
      </c>
      <c r="J29" s="83"/>
      <c r="K29" s="44"/>
      <c r="L29" s="44"/>
      <c r="M29" s="44"/>
      <c r="N29" s="44"/>
      <c r="O29" s="44"/>
    </row>
    <row r="30" spans="1:15" ht="21.95" customHeight="1" x14ac:dyDescent="0.45">
      <c r="A30" s="66" t="s">
        <v>242</v>
      </c>
      <c r="B30" s="17">
        <v>10</v>
      </c>
      <c r="C30" s="68">
        <v>-94434</v>
      </c>
      <c r="D30" s="68"/>
      <c r="E30" s="68">
        <v>-74334</v>
      </c>
      <c r="F30" s="68"/>
      <c r="G30" s="68">
        <v>0</v>
      </c>
      <c r="H30" s="68"/>
      <c r="I30" s="68">
        <v>0</v>
      </c>
      <c r="J30" s="83"/>
      <c r="K30" s="44"/>
      <c r="L30" s="44"/>
      <c r="M30" s="44"/>
      <c r="N30" s="44"/>
      <c r="O30" s="44"/>
    </row>
    <row r="31" spans="1:15" ht="21" customHeight="1" x14ac:dyDescent="0.45">
      <c r="A31" s="65" t="s">
        <v>126</v>
      </c>
      <c r="C31" s="141">
        <f>SUM(C29:C30)</f>
        <v>-6169103</v>
      </c>
      <c r="D31" s="68"/>
      <c r="E31" s="141">
        <f>SUM(E29:E30)</f>
        <v>-4853652</v>
      </c>
      <c r="F31" s="68"/>
      <c r="G31" s="141">
        <f>SUM(G29:G30)</f>
        <v>0</v>
      </c>
      <c r="H31" s="68"/>
      <c r="I31" s="141">
        <f>SUM(I29:I30)</f>
        <v>0</v>
      </c>
      <c r="J31" s="83"/>
      <c r="K31" s="44"/>
      <c r="L31" s="44"/>
      <c r="M31" s="44"/>
      <c r="N31" s="44"/>
      <c r="O31" s="44"/>
    </row>
    <row r="32" spans="1:15" ht="21.95" customHeight="1" x14ac:dyDescent="0.45">
      <c r="A32" s="140" t="s">
        <v>125</v>
      </c>
      <c r="C32" s="146"/>
      <c r="D32" s="40"/>
      <c r="E32" s="146"/>
      <c r="F32" s="40"/>
      <c r="G32" s="146"/>
      <c r="H32" s="40"/>
      <c r="I32" s="146"/>
      <c r="J32" s="83"/>
      <c r="K32" s="44"/>
      <c r="L32" s="44"/>
      <c r="M32" s="44"/>
      <c r="N32" s="44"/>
      <c r="O32" s="44"/>
    </row>
    <row r="33" spans="1:15" ht="21.95" customHeight="1" x14ac:dyDescent="0.45">
      <c r="A33" s="66" t="s">
        <v>213</v>
      </c>
      <c r="B33" s="17">
        <v>26</v>
      </c>
      <c r="C33" s="68">
        <v>57347926</v>
      </c>
      <c r="D33" s="68"/>
      <c r="E33" s="68">
        <v>0</v>
      </c>
      <c r="F33" s="68"/>
      <c r="G33" s="68">
        <v>57347926</v>
      </c>
      <c r="H33" s="68"/>
      <c r="I33" s="68">
        <v>0</v>
      </c>
      <c r="J33" s="83"/>
      <c r="K33" s="44"/>
      <c r="L33" s="44"/>
      <c r="M33" s="44"/>
      <c r="N33" s="44"/>
      <c r="O33" s="44"/>
    </row>
    <row r="34" spans="1:15" ht="21.95" customHeight="1" x14ac:dyDescent="0.45">
      <c r="A34" s="66" t="s">
        <v>214</v>
      </c>
      <c r="B34" s="17">
        <v>24</v>
      </c>
      <c r="C34" s="68">
        <v>-14123905</v>
      </c>
      <c r="D34" s="68"/>
      <c r="E34" s="68">
        <v>13490850</v>
      </c>
      <c r="F34" s="68"/>
      <c r="G34" s="68">
        <v>-14123905</v>
      </c>
      <c r="H34" s="68"/>
      <c r="I34" s="68">
        <v>12993937</v>
      </c>
      <c r="J34" s="83"/>
      <c r="K34" s="44"/>
      <c r="L34" s="44"/>
      <c r="M34" s="44"/>
      <c r="N34" s="44"/>
      <c r="O34" s="44"/>
    </row>
    <row r="35" spans="1:15" ht="21.95" customHeight="1" x14ac:dyDescent="0.45">
      <c r="A35" s="66" t="s">
        <v>169</v>
      </c>
      <c r="B35" s="17">
        <v>32</v>
      </c>
      <c r="C35" s="68">
        <v>-8644804</v>
      </c>
      <c r="D35" s="68"/>
      <c r="E35" s="68">
        <v>-2698170</v>
      </c>
      <c r="F35" s="68"/>
      <c r="G35" s="68">
        <v>-8644804</v>
      </c>
      <c r="H35" s="68"/>
      <c r="I35" s="68">
        <v>-2598787</v>
      </c>
      <c r="J35" s="83"/>
      <c r="K35" s="44"/>
      <c r="L35" s="44"/>
      <c r="M35" s="44"/>
      <c r="N35" s="44"/>
      <c r="O35" s="44"/>
    </row>
    <row r="36" spans="1:15" ht="21.95" customHeight="1" x14ac:dyDescent="0.45">
      <c r="A36" s="65" t="s">
        <v>127</v>
      </c>
      <c r="C36" s="141">
        <f>SUM(C33:C35)</f>
        <v>34579217</v>
      </c>
      <c r="D36" s="68"/>
      <c r="E36" s="141">
        <f>SUM(E34:E35)</f>
        <v>10792680</v>
      </c>
      <c r="F36" s="68"/>
      <c r="G36" s="141">
        <f>SUM(G33:G35)</f>
        <v>34579217</v>
      </c>
      <c r="H36" s="68"/>
      <c r="I36" s="141">
        <f>SUM(I34:I35)</f>
        <v>10395150</v>
      </c>
      <c r="J36" s="83"/>
      <c r="K36" s="44"/>
      <c r="L36" s="44"/>
      <c r="M36" s="44"/>
      <c r="N36" s="44"/>
      <c r="O36" s="44"/>
    </row>
    <row r="37" spans="1:15" ht="12" customHeight="1" x14ac:dyDescent="0.45">
      <c r="A37" s="66"/>
      <c r="C37" s="68"/>
      <c r="D37" s="68"/>
      <c r="E37" s="68"/>
      <c r="F37" s="68"/>
      <c r="G37" s="68"/>
      <c r="H37" s="68"/>
      <c r="I37" s="68"/>
      <c r="J37" s="83"/>
      <c r="K37" s="44"/>
      <c r="L37" s="44"/>
      <c r="M37" s="44"/>
      <c r="N37" s="44"/>
      <c r="O37" s="44"/>
    </row>
    <row r="38" spans="1:15" ht="21.95" customHeight="1" x14ac:dyDescent="0.45">
      <c r="A38" s="65" t="s">
        <v>215</v>
      </c>
      <c r="C38" s="154">
        <f>C31+C36</f>
        <v>28410114</v>
      </c>
      <c r="D38" s="67"/>
      <c r="E38" s="154">
        <f>E31+E36</f>
        <v>5939028</v>
      </c>
      <c r="F38" s="67"/>
      <c r="G38" s="154">
        <f>G31+G36</f>
        <v>34579217</v>
      </c>
      <c r="H38" s="67"/>
      <c r="I38" s="154">
        <f>I31+I36</f>
        <v>10395150</v>
      </c>
      <c r="J38" s="83"/>
      <c r="K38" s="44"/>
      <c r="L38" s="44"/>
      <c r="M38" s="44"/>
      <c r="N38" s="44"/>
      <c r="O38" s="44"/>
    </row>
    <row r="39" spans="1:15" ht="21.95" customHeight="1" thickBot="1" x14ac:dyDescent="0.5">
      <c r="A39" s="65" t="s">
        <v>218</v>
      </c>
      <c r="C39" s="69">
        <f>C25+C38</f>
        <v>-445265462</v>
      </c>
      <c r="D39" s="64"/>
      <c r="E39" s="69">
        <f>E25+E38</f>
        <v>68249340</v>
      </c>
      <c r="F39" s="64"/>
      <c r="G39" s="69">
        <f>G25+G38</f>
        <v>-137536893</v>
      </c>
      <c r="H39" s="64"/>
      <c r="I39" s="69">
        <f>I25+I38</f>
        <v>49039416</v>
      </c>
      <c r="J39" s="83"/>
      <c r="K39" s="44"/>
      <c r="L39" s="44"/>
      <c r="M39" s="44"/>
      <c r="N39" s="44"/>
      <c r="O39" s="44"/>
    </row>
    <row r="40" spans="1:15" ht="11.45" customHeight="1" thickTop="1" x14ac:dyDescent="0.45">
      <c r="A40" s="65"/>
      <c r="C40" s="67"/>
      <c r="D40" s="64"/>
      <c r="E40" s="67"/>
      <c r="F40" s="64"/>
      <c r="G40" s="67"/>
      <c r="H40" s="64"/>
      <c r="I40" s="67"/>
      <c r="J40" s="83"/>
      <c r="K40" s="44"/>
      <c r="L40" s="44"/>
      <c r="M40" s="44"/>
      <c r="N40" s="44"/>
      <c r="O40" s="44"/>
    </row>
    <row r="41" spans="1:15" ht="21.95" customHeight="1" x14ac:dyDescent="0.45">
      <c r="A41" s="24" t="s">
        <v>216</v>
      </c>
      <c r="C41" s="48"/>
      <c r="D41" s="40"/>
      <c r="E41" s="48"/>
      <c r="F41" s="40"/>
      <c r="G41" s="48"/>
      <c r="H41" s="40"/>
      <c r="I41" s="48"/>
      <c r="J41" s="83"/>
      <c r="K41" s="44"/>
      <c r="L41" s="44"/>
      <c r="M41" s="44"/>
      <c r="N41" s="44"/>
      <c r="O41" s="44"/>
    </row>
    <row r="42" spans="1:15" ht="22.5" customHeight="1" x14ac:dyDescent="0.45">
      <c r="A42" s="16" t="s">
        <v>96</v>
      </c>
      <c r="C42" s="42">
        <f>C44-C43</f>
        <v>-351722621</v>
      </c>
      <c r="D42" s="42"/>
      <c r="E42" s="42">
        <v>18224798</v>
      </c>
      <c r="F42" s="42"/>
      <c r="G42" s="42">
        <f>G25</f>
        <v>-172116110</v>
      </c>
      <c r="H42" s="42"/>
      <c r="I42" s="42">
        <v>38644266</v>
      </c>
      <c r="J42" s="83"/>
      <c r="K42" s="44"/>
      <c r="L42" s="44"/>
      <c r="M42" s="44"/>
      <c r="N42" s="44"/>
      <c r="O42" s="44"/>
    </row>
    <row r="43" spans="1:15" ht="22.5" customHeight="1" x14ac:dyDescent="0.45">
      <c r="A43" s="16" t="s">
        <v>67</v>
      </c>
      <c r="B43" s="17">
        <v>12</v>
      </c>
      <c r="C43" s="102">
        <v>-121952955</v>
      </c>
      <c r="D43" s="42"/>
      <c r="E43" s="102">
        <v>44085514</v>
      </c>
      <c r="F43" s="42"/>
      <c r="G43" s="102">
        <v>0</v>
      </c>
      <c r="H43" s="42"/>
      <c r="I43" s="102">
        <v>0</v>
      </c>
      <c r="J43" s="83"/>
      <c r="K43" s="44"/>
      <c r="L43" s="44"/>
      <c r="M43" s="44"/>
      <c r="N43" s="44"/>
      <c r="O43" s="44"/>
    </row>
    <row r="44" spans="1:15" ht="21.95" customHeight="1" thickBot="1" x14ac:dyDescent="0.5">
      <c r="A44" s="24" t="s">
        <v>217</v>
      </c>
      <c r="C44" s="41">
        <f>C25</f>
        <v>-473675576</v>
      </c>
      <c r="D44" s="40"/>
      <c r="E44" s="41">
        <f>SUM(E42:E43)</f>
        <v>62310312</v>
      </c>
      <c r="F44" s="40"/>
      <c r="G44" s="41">
        <f>SUM(G42:G43)</f>
        <v>-172116110</v>
      </c>
      <c r="H44" s="40"/>
      <c r="I44" s="41">
        <f>SUM(I42:I43)</f>
        <v>38644266</v>
      </c>
      <c r="J44" s="83"/>
      <c r="K44" s="44"/>
      <c r="L44" s="44"/>
      <c r="M44" s="44"/>
      <c r="N44" s="44"/>
      <c r="O44" s="44"/>
    </row>
    <row r="45" spans="1:15" ht="12" customHeight="1" thickTop="1" x14ac:dyDescent="0.45">
      <c r="A45" s="24"/>
      <c r="C45" s="48"/>
      <c r="D45" s="40"/>
      <c r="E45" s="48"/>
      <c r="F45" s="40"/>
      <c r="G45" s="48"/>
      <c r="H45" s="40"/>
      <c r="I45" s="48"/>
      <c r="J45" s="83"/>
      <c r="K45" s="44"/>
      <c r="L45" s="44"/>
      <c r="M45" s="44"/>
      <c r="N45" s="44"/>
      <c r="O45" s="44"/>
    </row>
    <row r="46" spans="1:15" ht="21.95" customHeight="1" x14ac:dyDescent="0.45">
      <c r="A46" s="65" t="s">
        <v>205</v>
      </c>
      <c r="C46" s="146"/>
      <c r="D46" s="40"/>
      <c r="E46" s="146"/>
      <c r="F46" s="40"/>
      <c r="G46" s="146"/>
      <c r="H46" s="40"/>
      <c r="I46" s="146"/>
      <c r="J46" s="83"/>
      <c r="K46" s="44"/>
      <c r="L46" s="44"/>
      <c r="M46" s="44"/>
      <c r="N46" s="44"/>
      <c r="O46" s="44"/>
    </row>
    <row r="47" spans="1:15" ht="22.5" customHeight="1" x14ac:dyDescent="0.45">
      <c r="A47" s="16" t="s">
        <v>97</v>
      </c>
      <c r="C47" s="142">
        <f>C49-C48</f>
        <v>-322558855</v>
      </c>
      <c r="D47" s="42"/>
      <c r="E47" s="142">
        <v>25275051</v>
      </c>
      <c r="F47" s="61"/>
      <c r="G47" s="142">
        <f>G49-G48</f>
        <v>-137536893</v>
      </c>
      <c r="H47" s="61"/>
      <c r="I47" s="142">
        <v>49039416</v>
      </c>
      <c r="J47" s="83"/>
      <c r="K47" s="44"/>
      <c r="L47" s="44"/>
      <c r="M47" s="44"/>
      <c r="N47" s="44"/>
      <c r="O47" s="44"/>
    </row>
    <row r="48" spans="1:15" ht="22.5" customHeight="1" x14ac:dyDescent="0.45">
      <c r="A48" s="16" t="s">
        <v>241</v>
      </c>
      <c r="B48" s="17">
        <v>12</v>
      </c>
      <c r="C48" s="102">
        <v>-122706607</v>
      </c>
      <c r="D48" s="42"/>
      <c r="E48" s="102">
        <v>42974289</v>
      </c>
      <c r="F48" s="61"/>
      <c r="G48" s="63">
        <v>0</v>
      </c>
      <c r="H48" s="61"/>
      <c r="I48" s="63">
        <v>0</v>
      </c>
      <c r="J48" s="83"/>
      <c r="K48" s="44"/>
      <c r="L48" s="44"/>
      <c r="M48" s="44"/>
      <c r="N48" s="44"/>
      <c r="O48" s="44"/>
    </row>
    <row r="49" spans="1:15" ht="21.95" customHeight="1" thickBot="1" x14ac:dyDescent="0.5">
      <c r="A49" s="65" t="s">
        <v>218</v>
      </c>
      <c r="C49" s="70">
        <f>C39</f>
        <v>-445265462</v>
      </c>
      <c r="D49" s="64"/>
      <c r="E49" s="70">
        <f>SUM(E47:E48)</f>
        <v>68249340</v>
      </c>
      <c r="F49" s="64"/>
      <c r="G49" s="70">
        <f>G39</f>
        <v>-137536893</v>
      </c>
      <c r="H49" s="64"/>
      <c r="I49" s="70">
        <f>SUM(I47:I48)</f>
        <v>49039416</v>
      </c>
      <c r="J49" s="83"/>
      <c r="K49" s="44"/>
      <c r="L49" s="44"/>
      <c r="M49" s="44"/>
      <c r="N49" s="44"/>
      <c r="O49" s="44"/>
    </row>
    <row r="50" spans="1:15" ht="11.45" customHeight="1" thickTop="1" x14ac:dyDescent="0.45">
      <c r="A50" s="65"/>
      <c r="C50" s="67"/>
      <c r="D50" s="64"/>
      <c r="E50" s="67"/>
      <c r="F50" s="64"/>
      <c r="G50" s="67"/>
      <c r="H50" s="64"/>
      <c r="I50" s="67"/>
      <c r="K50" s="44"/>
      <c r="L50" s="44"/>
      <c r="M50" s="44"/>
      <c r="N50" s="44"/>
      <c r="O50" s="44"/>
    </row>
    <row r="51" spans="1:15" ht="21.95" customHeight="1" x14ac:dyDescent="0.45">
      <c r="A51" s="24" t="s">
        <v>219</v>
      </c>
      <c r="B51" s="17">
        <v>34</v>
      </c>
      <c r="G51" s="45"/>
      <c r="I51" s="45"/>
      <c r="K51" s="44"/>
      <c r="L51" s="44"/>
      <c r="M51" s="44"/>
      <c r="N51" s="44"/>
      <c r="O51" s="44"/>
    </row>
    <row r="52" spans="1:15" ht="21.95" customHeight="1" thickBot="1" x14ac:dyDescent="0.5">
      <c r="A52" s="16" t="s">
        <v>230</v>
      </c>
      <c r="C52" s="94">
        <f>C42/SFP!D69</f>
        <v>-0.51611607388069358</v>
      </c>
      <c r="D52" s="93"/>
      <c r="E52" s="94">
        <f>E42/SFP!F69</f>
        <v>2.6742980489243871E-2</v>
      </c>
      <c r="F52" s="93"/>
      <c r="G52" s="94">
        <f>G42/SFP!H69</f>
        <v>-0.25256234783038756</v>
      </c>
      <c r="H52" s="95"/>
      <c r="I52" s="94">
        <f>I42/SFP!J69</f>
        <v>5.6706409127780195E-2</v>
      </c>
      <c r="K52" s="44"/>
      <c r="L52" s="44"/>
      <c r="M52" s="44"/>
      <c r="N52" s="44"/>
      <c r="O52" s="44"/>
    </row>
    <row r="53" spans="1:15" ht="22.5" thickTop="1" x14ac:dyDescent="0.45">
      <c r="C53" s="165"/>
      <c r="D53" s="45">
        <v>3517162</v>
      </c>
      <c r="E53" s="165"/>
      <c r="G53" s="165"/>
      <c r="I53" s="165"/>
      <c r="K53" s="44"/>
      <c r="L53" s="44"/>
      <c r="M53" s="44"/>
      <c r="N53" s="44"/>
      <c r="O53" s="44"/>
    </row>
    <row r="54" spans="1:15" x14ac:dyDescent="0.45">
      <c r="K54" s="44"/>
    </row>
    <row r="55" spans="1:15" ht="9" customHeight="1" x14ac:dyDescent="0.45">
      <c r="A55" s="24"/>
      <c r="D55" s="40"/>
      <c r="F55" s="40"/>
      <c r="G55" s="48"/>
      <c r="H55" s="40"/>
      <c r="I55" s="48"/>
      <c r="K55" s="44"/>
    </row>
    <row r="56" spans="1:15" x14ac:dyDescent="0.45">
      <c r="A56" s="24"/>
      <c r="C56" s="146"/>
      <c r="D56" s="40"/>
      <c r="E56" s="146"/>
      <c r="F56" s="40"/>
      <c r="G56" s="87"/>
      <c r="H56" s="40"/>
      <c r="I56" s="87"/>
      <c r="K56" s="44"/>
    </row>
    <row r="57" spans="1:15" x14ac:dyDescent="0.45">
      <c r="A57" s="66"/>
      <c r="C57" s="146"/>
      <c r="D57" s="40"/>
      <c r="E57" s="146"/>
      <c r="F57" s="40"/>
      <c r="G57" s="87"/>
      <c r="H57" s="40"/>
      <c r="I57" s="87"/>
      <c r="K57" s="44"/>
    </row>
    <row r="58" spans="1:15" x14ac:dyDescent="0.45">
      <c r="A58" s="18"/>
      <c r="B58" s="18"/>
      <c r="C58" s="18"/>
      <c r="D58" s="18"/>
      <c r="E58" s="18"/>
      <c r="F58" s="18"/>
      <c r="G58" s="18"/>
      <c r="H58" s="18"/>
      <c r="I58" s="18"/>
      <c r="K58" s="44"/>
    </row>
    <row r="59" spans="1:15" x14ac:dyDescent="0.45">
      <c r="A59" s="18"/>
      <c r="B59" s="18"/>
      <c r="C59" s="18"/>
      <c r="D59" s="18"/>
      <c r="E59" s="18"/>
      <c r="F59" s="18"/>
      <c r="G59" s="18"/>
      <c r="H59" s="18"/>
      <c r="I59" s="18"/>
      <c r="K59" s="44"/>
    </row>
    <row r="60" spans="1:15" x14ac:dyDescent="0.45">
      <c r="A60" s="18"/>
      <c r="B60" s="18"/>
      <c r="C60" s="18"/>
      <c r="D60" s="18">
        <v>281768407</v>
      </c>
      <c r="E60" s="18"/>
      <c r="F60" s="18"/>
      <c r="G60" s="18"/>
      <c r="H60" s="18">
        <v>74779229</v>
      </c>
      <c r="I60" s="18"/>
      <c r="K60" s="44"/>
    </row>
    <row r="61" spans="1:15" x14ac:dyDescent="0.45">
      <c r="A61" s="18"/>
      <c r="B61" s="18"/>
      <c r="C61" s="18"/>
      <c r="D61" s="18"/>
      <c r="E61" s="18"/>
      <c r="F61" s="18"/>
      <c r="G61" s="18"/>
      <c r="H61" s="18"/>
      <c r="I61" s="18"/>
      <c r="K61" s="44"/>
    </row>
    <row r="62" spans="1:15" x14ac:dyDescent="0.45">
      <c r="A62" s="18"/>
      <c r="B62" s="18"/>
      <c r="C62" s="18"/>
      <c r="D62" s="18"/>
      <c r="E62" s="18"/>
      <c r="F62" s="18"/>
      <c r="G62" s="18"/>
      <c r="H62" s="18"/>
      <c r="I62" s="18"/>
    </row>
    <row r="63" spans="1:15" x14ac:dyDescent="0.45">
      <c r="A63" s="18"/>
      <c r="B63" s="18"/>
      <c r="C63" s="18"/>
      <c r="D63" s="18"/>
      <c r="E63" s="18"/>
      <c r="F63" s="18"/>
      <c r="G63" s="18"/>
      <c r="H63" s="18"/>
      <c r="I63" s="18"/>
    </row>
    <row r="64" spans="1:15" x14ac:dyDescent="0.45">
      <c r="A64" s="18"/>
      <c r="B64" s="18"/>
      <c r="C64" s="18"/>
      <c r="D64" s="18"/>
      <c r="E64" s="18"/>
      <c r="F64" s="18"/>
      <c r="G64" s="18"/>
      <c r="H64" s="18"/>
      <c r="I64" s="18"/>
    </row>
    <row r="65" spans="1:9" x14ac:dyDescent="0.45">
      <c r="A65" s="18"/>
      <c r="B65" s="18"/>
      <c r="C65" s="18"/>
      <c r="D65" s="18"/>
      <c r="E65" s="18"/>
      <c r="F65" s="18"/>
      <c r="G65" s="18"/>
      <c r="H65" s="18"/>
      <c r="I65" s="18"/>
    </row>
    <row r="66" spans="1:9" x14ac:dyDescent="0.45">
      <c r="A66" s="18"/>
      <c r="B66" s="18"/>
      <c r="C66" s="18"/>
      <c r="D66" s="18"/>
      <c r="E66" s="18"/>
      <c r="F66" s="18"/>
      <c r="G66" s="18"/>
      <c r="H66" s="18"/>
      <c r="I66" s="18"/>
    </row>
    <row r="67" spans="1:9" x14ac:dyDescent="0.45">
      <c r="A67" s="18"/>
      <c r="B67" s="18"/>
      <c r="C67" s="18"/>
      <c r="D67" s="18"/>
      <c r="E67" s="18"/>
      <c r="F67" s="18"/>
      <c r="G67" s="18"/>
      <c r="H67" s="18"/>
      <c r="I67" s="18"/>
    </row>
    <row r="68" spans="1:9" x14ac:dyDescent="0.45">
      <c r="A68" s="18"/>
      <c r="B68" s="18"/>
      <c r="C68" s="18"/>
      <c r="D68" s="18"/>
      <c r="E68" s="18"/>
      <c r="F68" s="18"/>
      <c r="G68" s="18"/>
      <c r="H68" s="18"/>
      <c r="I68" s="18"/>
    </row>
    <row r="69" spans="1:9" x14ac:dyDescent="0.45">
      <c r="A69" s="18"/>
      <c r="B69" s="18"/>
      <c r="C69" s="18"/>
      <c r="D69" s="18"/>
      <c r="E69" s="18"/>
      <c r="F69" s="18"/>
      <c r="G69" s="18"/>
      <c r="H69" s="18"/>
      <c r="I69" s="18"/>
    </row>
    <row r="70" spans="1:9" x14ac:dyDescent="0.45">
      <c r="C70" s="49"/>
      <c r="D70" s="37"/>
      <c r="E70" s="49"/>
      <c r="F70" s="37"/>
      <c r="G70" s="49"/>
      <c r="H70" s="37"/>
      <c r="I70" s="49"/>
    </row>
    <row r="71" spans="1:9" x14ac:dyDescent="0.45">
      <c r="G71" s="96"/>
      <c r="I71" s="96"/>
    </row>
    <row r="75" spans="1:9" x14ac:dyDescent="0.45">
      <c r="A75" s="16" t="s">
        <v>149</v>
      </c>
    </row>
  </sheetData>
  <mergeCells count="5">
    <mergeCell ref="G4:I4"/>
    <mergeCell ref="C4:E4"/>
    <mergeCell ref="C7:I7"/>
    <mergeCell ref="C5:E5"/>
    <mergeCell ref="G5:I5"/>
  </mergeCells>
  <phoneticPr fontId="0" type="noConversion"/>
  <pageMargins left="0.8" right="0.8" top="0.48" bottom="0.31" header="0.49" footer="0.28999999999999998"/>
  <pageSetup paperSize="9" scale="67" firstPageNumber="12" fitToHeight="0" orientation="portrait" useFirstPageNumber="1" r:id="rId1"/>
  <headerFooter>
    <oddFooter>&amp;L   หมายเหตุประกอบงบการเงินเป็นส่วนหนึ่งของงบการเงินนี้
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6"/>
  <sheetViews>
    <sheetView view="pageBreakPreview" topLeftCell="C19" zoomScaleNormal="55" zoomScaleSheetLayoutView="100" workbookViewId="0">
      <selection activeCell="D36" sqref="D36"/>
    </sheetView>
  </sheetViews>
  <sheetFormatPr defaultColWidth="10.5703125" defaultRowHeight="22.5" customHeight="1" x14ac:dyDescent="0.45"/>
  <cols>
    <col min="1" max="1" width="52.42578125" style="31" customWidth="1"/>
    <col min="2" max="2" width="11" style="32" customWidth="1"/>
    <col min="3" max="3" width="15.7109375" style="60" customWidth="1"/>
    <col min="4" max="4" width="1.140625" style="60" customWidth="1"/>
    <col min="5" max="5" width="13.5703125" style="60" bestFit="1" customWidth="1"/>
    <col min="6" max="6" width="1" style="60" customWidth="1"/>
    <col min="7" max="7" width="16.42578125" style="60" customWidth="1"/>
    <col min="8" max="8" width="1" style="60" customWidth="1"/>
    <col min="9" max="9" width="13.42578125" style="59" customWidth="1"/>
    <col min="10" max="10" width="1" style="60" customWidth="1"/>
    <col min="11" max="11" width="13.5703125" style="56" customWidth="1"/>
    <col min="12" max="12" width="1.140625" style="56" customWidth="1"/>
    <col min="13" max="13" width="14.7109375" style="56" customWidth="1"/>
    <col min="14" max="14" width="1.7109375" style="56" customWidth="1"/>
    <col min="15" max="15" width="15.140625" style="56" bestFit="1" customWidth="1"/>
    <col min="16" max="16" width="1.140625" style="56" customWidth="1"/>
    <col min="17" max="17" width="14.7109375" style="56" bestFit="1" customWidth="1"/>
    <col min="18" max="18" width="1.140625" style="56" customWidth="1"/>
    <col min="19" max="19" width="15" style="56" customWidth="1"/>
    <col min="20" max="20" width="1.140625" style="60" customWidth="1"/>
    <col min="21" max="21" width="16.5703125" style="56" bestFit="1" customWidth="1"/>
    <col min="22" max="22" width="1.140625" style="56" customWidth="1"/>
    <col min="23" max="23" width="15.140625" style="56" bestFit="1" customWidth="1"/>
    <col min="24" max="24" width="1.140625" style="56" customWidth="1"/>
    <col min="25" max="25" width="14.42578125" style="56" customWidth="1"/>
    <col min="26" max="26" width="0.7109375" style="31" customWidth="1"/>
    <col min="27" max="27" width="15.140625" style="31" bestFit="1" customWidth="1"/>
    <col min="28" max="28" width="14.140625" style="31" bestFit="1" customWidth="1"/>
    <col min="29" max="16384" width="10.5703125" style="31"/>
  </cols>
  <sheetData>
    <row r="1" spans="1:27" s="6" customFormat="1" ht="23.25" x14ac:dyDescent="0.45">
      <c r="A1" s="168" t="s">
        <v>210</v>
      </c>
      <c r="B1" s="9"/>
      <c r="C1" s="4"/>
      <c r="D1" s="35"/>
      <c r="E1" s="35"/>
      <c r="F1" s="35"/>
      <c r="G1" s="36"/>
      <c r="H1" s="36"/>
      <c r="I1" s="35"/>
      <c r="J1" s="36"/>
    </row>
    <row r="2" spans="1:27" s="6" customFormat="1" ht="23.25" x14ac:dyDescent="0.45">
      <c r="A2" s="169" t="s">
        <v>211</v>
      </c>
      <c r="B2" s="9"/>
      <c r="C2" s="4"/>
      <c r="D2" s="35"/>
      <c r="E2" s="35"/>
      <c r="F2" s="35"/>
      <c r="G2" s="36"/>
      <c r="H2" s="36"/>
      <c r="I2" s="35"/>
      <c r="J2" s="36"/>
    </row>
    <row r="3" spans="1:27" ht="22.5" customHeight="1" x14ac:dyDescent="0.45">
      <c r="A3" s="3" t="s">
        <v>148</v>
      </c>
      <c r="B3" s="9"/>
      <c r="C3" s="51"/>
      <c r="D3" s="51"/>
      <c r="E3" s="51"/>
      <c r="F3" s="51"/>
      <c r="G3" s="51"/>
      <c r="H3" s="51"/>
      <c r="I3" s="53"/>
      <c r="J3" s="51"/>
      <c r="K3" s="52"/>
      <c r="L3" s="52"/>
      <c r="M3" s="52"/>
      <c r="N3" s="52"/>
      <c r="O3" s="52"/>
      <c r="P3" s="52"/>
      <c r="Q3" s="52"/>
      <c r="R3" s="52"/>
      <c r="S3" s="52"/>
      <c r="T3" s="51"/>
      <c r="U3" s="52"/>
      <c r="V3" s="52"/>
      <c r="W3" s="52"/>
      <c r="X3" s="52"/>
      <c r="Y3" s="52"/>
    </row>
    <row r="4" spans="1:27" ht="22.5" customHeight="1" x14ac:dyDescent="0.45">
      <c r="A4" s="7"/>
      <c r="B4" s="10"/>
      <c r="C4" s="51"/>
      <c r="D4" s="51"/>
      <c r="E4" s="51"/>
      <c r="F4" s="51"/>
      <c r="G4" s="51"/>
      <c r="H4" s="51"/>
      <c r="I4" s="53"/>
      <c r="J4" s="51"/>
      <c r="K4" s="52"/>
      <c r="L4" s="52"/>
      <c r="M4" s="52"/>
      <c r="N4" s="52"/>
      <c r="O4" s="52"/>
      <c r="P4" s="52"/>
      <c r="Q4" s="52"/>
      <c r="R4" s="52"/>
      <c r="S4" s="52"/>
      <c r="T4" s="51"/>
      <c r="U4" s="52"/>
      <c r="V4" s="52"/>
      <c r="W4" s="52"/>
      <c r="X4" s="52"/>
      <c r="Y4" s="52"/>
    </row>
    <row r="5" spans="1:27" ht="22.5" customHeight="1" x14ac:dyDescent="0.45">
      <c r="C5" s="190" t="s">
        <v>41</v>
      </c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</row>
    <row r="6" spans="1:27" ht="22.5" customHeight="1" x14ac:dyDescent="0.45">
      <c r="C6" s="55"/>
      <c r="D6" s="55"/>
      <c r="E6" s="58"/>
      <c r="F6" s="56"/>
      <c r="G6" s="56"/>
      <c r="H6" s="56"/>
      <c r="I6" s="188" t="s">
        <v>91</v>
      </c>
      <c r="J6" s="188"/>
      <c r="K6" s="188"/>
      <c r="M6" s="188" t="s">
        <v>59</v>
      </c>
      <c r="N6" s="188"/>
      <c r="O6" s="188"/>
      <c r="P6" s="188"/>
      <c r="Q6" s="188"/>
      <c r="R6" s="188"/>
      <c r="S6" s="188"/>
      <c r="T6" s="188"/>
      <c r="U6" s="188"/>
      <c r="V6" s="55"/>
      <c r="W6" s="55"/>
      <c r="X6" s="55"/>
      <c r="Z6" s="55"/>
      <c r="AA6" s="55"/>
    </row>
    <row r="7" spans="1:27" ht="22.5" customHeight="1" x14ac:dyDescent="0.45">
      <c r="C7" s="55"/>
      <c r="D7" s="55"/>
      <c r="E7" s="58"/>
      <c r="F7" s="56"/>
      <c r="G7" s="58" t="s">
        <v>145</v>
      </c>
      <c r="H7" s="56"/>
      <c r="I7" s="58"/>
      <c r="J7" s="58"/>
      <c r="K7" s="58"/>
      <c r="M7" s="58" t="s">
        <v>131</v>
      </c>
      <c r="N7" s="58"/>
      <c r="O7" s="58" t="s">
        <v>34</v>
      </c>
      <c r="P7" s="58"/>
      <c r="Q7" s="58" t="s">
        <v>108</v>
      </c>
      <c r="R7" s="58"/>
      <c r="S7" s="58" t="s">
        <v>81</v>
      </c>
      <c r="T7" s="58"/>
      <c r="U7" s="58"/>
      <c r="V7" s="55"/>
      <c r="W7" s="55"/>
      <c r="X7" s="55"/>
      <c r="Y7" s="58" t="s">
        <v>28</v>
      </c>
      <c r="Z7" s="55"/>
      <c r="AA7" s="55"/>
    </row>
    <row r="8" spans="1:27" ht="22.5" customHeight="1" x14ac:dyDescent="0.45">
      <c r="A8" s="57"/>
      <c r="C8" s="58" t="s">
        <v>12</v>
      </c>
      <c r="D8" s="58"/>
      <c r="E8" s="58"/>
      <c r="F8" s="58"/>
      <c r="G8" s="58" t="s">
        <v>146</v>
      </c>
      <c r="H8" s="58"/>
      <c r="I8" s="58"/>
      <c r="J8" s="58"/>
      <c r="K8" s="58" t="s">
        <v>25</v>
      </c>
      <c r="L8" s="58"/>
      <c r="M8" s="58" t="s">
        <v>132</v>
      </c>
      <c r="N8" s="58"/>
      <c r="O8" s="58" t="s">
        <v>79</v>
      </c>
      <c r="P8" s="58"/>
      <c r="Q8" s="58" t="s">
        <v>109</v>
      </c>
      <c r="R8" s="58"/>
      <c r="S8" s="58" t="s">
        <v>82</v>
      </c>
      <c r="T8" s="58"/>
      <c r="U8" s="58" t="s">
        <v>65</v>
      </c>
      <c r="V8" s="58"/>
      <c r="W8" s="58" t="s">
        <v>48</v>
      </c>
      <c r="X8" s="58"/>
      <c r="Y8" s="58" t="s">
        <v>61</v>
      </c>
      <c r="Z8" s="58"/>
      <c r="AA8" s="58"/>
    </row>
    <row r="9" spans="1:27" ht="22.5" customHeight="1" x14ac:dyDescent="0.45">
      <c r="A9" s="57"/>
      <c r="C9" s="58" t="s">
        <v>31</v>
      </c>
      <c r="D9" s="58"/>
      <c r="E9" s="58" t="s">
        <v>29</v>
      </c>
      <c r="F9" s="58"/>
      <c r="G9" s="58" t="s">
        <v>147</v>
      </c>
      <c r="H9" s="58"/>
      <c r="I9" s="58" t="s">
        <v>55</v>
      </c>
      <c r="J9" s="58"/>
      <c r="K9" s="58" t="s">
        <v>26</v>
      </c>
      <c r="L9" s="58"/>
      <c r="M9" s="58" t="s">
        <v>160</v>
      </c>
      <c r="N9" s="58"/>
      <c r="O9" s="58" t="s">
        <v>80</v>
      </c>
      <c r="P9" s="58"/>
      <c r="Q9" s="58" t="s">
        <v>110</v>
      </c>
      <c r="R9" s="58"/>
      <c r="S9" s="58" t="s">
        <v>129</v>
      </c>
      <c r="T9" s="58"/>
      <c r="U9" s="58" t="s">
        <v>66</v>
      </c>
      <c r="V9" s="58"/>
      <c r="W9" s="58" t="s">
        <v>27</v>
      </c>
      <c r="X9" s="58"/>
      <c r="Y9" s="58" t="s">
        <v>62</v>
      </c>
      <c r="Z9" s="58"/>
      <c r="AA9" s="58" t="s">
        <v>48</v>
      </c>
    </row>
    <row r="10" spans="1:27" ht="22.5" customHeight="1" x14ac:dyDescent="0.45">
      <c r="A10" s="57"/>
      <c r="B10" s="32" t="s">
        <v>0</v>
      </c>
      <c r="C10" s="58" t="s">
        <v>32</v>
      </c>
      <c r="D10" s="58"/>
      <c r="E10" s="58" t="s">
        <v>30</v>
      </c>
      <c r="F10" s="58"/>
      <c r="G10" s="58" t="s">
        <v>144</v>
      </c>
      <c r="H10" s="58"/>
      <c r="I10" s="58" t="s">
        <v>23</v>
      </c>
      <c r="J10" s="58"/>
      <c r="K10" s="58" t="s">
        <v>153</v>
      </c>
      <c r="L10" s="58"/>
      <c r="M10" s="58" t="s">
        <v>161</v>
      </c>
      <c r="N10" s="58"/>
      <c r="O10" s="58" t="s">
        <v>1</v>
      </c>
      <c r="P10" s="58"/>
      <c r="Q10" s="58" t="s">
        <v>111</v>
      </c>
      <c r="R10" s="58"/>
      <c r="S10" s="58" t="s">
        <v>77</v>
      </c>
      <c r="T10" s="58"/>
      <c r="U10" s="58" t="s">
        <v>27</v>
      </c>
      <c r="V10" s="58"/>
      <c r="W10" s="58" t="s">
        <v>130</v>
      </c>
      <c r="X10" s="58"/>
      <c r="Y10" s="58" t="s">
        <v>63</v>
      </c>
      <c r="Z10" s="58"/>
      <c r="AA10" s="58" t="s">
        <v>27</v>
      </c>
    </row>
    <row r="11" spans="1:27" ht="22.5" customHeight="1" x14ac:dyDescent="0.45">
      <c r="C11" s="189" t="s">
        <v>92</v>
      </c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</row>
    <row r="12" spans="1:27" ht="22.5" customHeight="1" x14ac:dyDescent="0.45">
      <c r="A12" s="30" t="s">
        <v>156</v>
      </c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</row>
    <row r="13" spans="1:27" ht="22.5" customHeight="1" x14ac:dyDescent="0.45">
      <c r="A13" s="30" t="s">
        <v>157</v>
      </c>
      <c r="C13" s="77">
        <v>1685079688</v>
      </c>
      <c r="D13" s="85"/>
      <c r="E13" s="77">
        <v>342170431</v>
      </c>
      <c r="F13" s="77"/>
      <c r="G13" s="77">
        <v>-1003600000</v>
      </c>
      <c r="H13" s="77"/>
      <c r="I13" s="77">
        <v>135555246</v>
      </c>
      <c r="J13" s="85"/>
      <c r="K13" s="77">
        <v>-242494785</v>
      </c>
      <c r="L13" s="85"/>
      <c r="M13" s="77">
        <v>-5247096</v>
      </c>
      <c r="N13" s="85"/>
      <c r="O13" s="77">
        <v>1315514082</v>
      </c>
      <c r="P13" s="77"/>
      <c r="Q13" s="77">
        <v>-11412912</v>
      </c>
      <c r="R13" s="85"/>
      <c r="S13" s="77">
        <v>1881123</v>
      </c>
      <c r="T13" s="85"/>
      <c r="U13" s="77">
        <f>SUM(M13:S13)</f>
        <v>1300735197</v>
      </c>
      <c r="V13" s="85"/>
      <c r="W13" s="163">
        <f>SUM(C13:K13,U13)</f>
        <v>2217445777</v>
      </c>
      <c r="X13" s="85"/>
      <c r="Y13" s="164">
        <v>221631622</v>
      </c>
      <c r="Z13" s="85"/>
      <c r="AA13" s="77">
        <f>SUM(W13:Y13)</f>
        <v>2439077399</v>
      </c>
    </row>
    <row r="14" spans="1:27" ht="22.5" customHeight="1" x14ac:dyDescent="0.45">
      <c r="A14" s="30"/>
      <c r="C14" s="77"/>
      <c r="D14" s="85"/>
      <c r="E14" s="77"/>
      <c r="F14" s="77"/>
      <c r="G14" s="77"/>
      <c r="H14" s="77"/>
      <c r="I14" s="77"/>
      <c r="J14" s="85"/>
      <c r="K14" s="77"/>
      <c r="L14" s="85"/>
      <c r="M14" s="77"/>
      <c r="N14" s="85"/>
      <c r="O14" s="77"/>
      <c r="P14" s="77"/>
      <c r="Q14" s="77"/>
      <c r="R14" s="85"/>
      <c r="S14" s="77"/>
      <c r="T14" s="85"/>
      <c r="U14" s="77"/>
      <c r="V14" s="85"/>
      <c r="W14" s="77"/>
      <c r="X14" s="85"/>
      <c r="Y14" s="77"/>
      <c r="Z14" s="85"/>
      <c r="AA14" s="77"/>
    </row>
    <row r="15" spans="1:27" ht="22.5" customHeight="1" x14ac:dyDescent="0.45">
      <c r="A15" s="98" t="s">
        <v>106</v>
      </c>
      <c r="B15" s="97"/>
      <c r="C15" s="77"/>
      <c r="D15" s="85"/>
      <c r="E15" s="77"/>
      <c r="F15" s="77"/>
      <c r="G15" s="77"/>
      <c r="H15" s="77"/>
      <c r="I15" s="77"/>
      <c r="J15" s="85"/>
      <c r="K15" s="77"/>
      <c r="L15" s="85"/>
      <c r="M15" s="77"/>
      <c r="N15" s="85"/>
      <c r="O15" s="77"/>
      <c r="P15" s="77"/>
      <c r="Q15" s="77"/>
      <c r="R15" s="85"/>
      <c r="S15" s="77"/>
      <c r="T15" s="85"/>
      <c r="U15" s="77"/>
      <c r="V15" s="85"/>
      <c r="W15" s="77"/>
      <c r="X15" s="85"/>
      <c r="Y15" s="77"/>
      <c r="Z15" s="85"/>
      <c r="AA15" s="77"/>
    </row>
    <row r="16" spans="1:27" ht="22.5" customHeight="1" x14ac:dyDescent="0.45">
      <c r="A16" s="99" t="s">
        <v>226</v>
      </c>
      <c r="B16" s="97"/>
      <c r="C16" s="77"/>
      <c r="D16" s="85"/>
      <c r="E16" s="77"/>
      <c r="F16" s="77"/>
      <c r="G16" s="77"/>
      <c r="H16" s="77"/>
      <c r="I16" s="77"/>
      <c r="J16" s="85"/>
      <c r="K16" s="77"/>
      <c r="L16" s="85"/>
      <c r="M16" s="77"/>
      <c r="N16" s="85"/>
      <c r="O16" s="77"/>
      <c r="P16" s="77"/>
      <c r="Q16" s="77"/>
      <c r="R16" s="85"/>
      <c r="S16" s="77"/>
      <c r="T16" s="85"/>
      <c r="U16" s="77"/>
      <c r="V16" s="85"/>
      <c r="W16" s="77"/>
      <c r="X16" s="85"/>
      <c r="Y16" s="77"/>
      <c r="Z16" s="85"/>
      <c r="AA16" s="77"/>
    </row>
    <row r="17" spans="1:28" ht="22.5" customHeight="1" x14ac:dyDescent="0.45">
      <c r="A17" s="31" t="s">
        <v>162</v>
      </c>
      <c r="B17" s="32">
        <v>25</v>
      </c>
      <c r="C17" s="75">
        <v>-1003600000</v>
      </c>
      <c r="D17" s="73"/>
      <c r="E17" s="75">
        <v>0</v>
      </c>
      <c r="F17" s="75"/>
      <c r="G17" s="75">
        <v>0</v>
      </c>
      <c r="H17" s="75"/>
      <c r="I17" s="75">
        <v>0</v>
      </c>
      <c r="J17" s="73"/>
      <c r="K17" s="75">
        <v>0</v>
      </c>
      <c r="L17" s="73"/>
      <c r="M17" s="75">
        <v>0</v>
      </c>
      <c r="N17" s="73"/>
      <c r="O17" s="75">
        <v>0</v>
      </c>
      <c r="P17" s="75"/>
      <c r="Q17" s="75">
        <v>0</v>
      </c>
      <c r="R17" s="73"/>
      <c r="S17" s="75">
        <v>0</v>
      </c>
      <c r="T17" s="73"/>
      <c r="U17" s="73">
        <f>SUM(M17:S17)</f>
        <v>0</v>
      </c>
      <c r="V17" s="73"/>
      <c r="W17" s="73">
        <f>SUM(C17:K17,U17)</f>
        <v>-1003600000</v>
      </c>
      <c r="X17" s="73"/>
      <c r="Y17" s="73">
        <v>0</v>
      </c>
      <c r="Z17" s="73"/>
      <c r="AA17" s="71">
        <f>SUM(W17:Y17)</f>
        <v>-1003600000</v>
      </c>
    </row>
    <row r="18" spans="1:28" ht="22.5" customHeight="1" x14ac:dyDescent="0.45">
      <c r="A18" s="31" t="s">
        <v>107</v>
      </c>
      <c r="B18" s="97"/>
      <c r="C18" s="73">
        <v>0</v>
      </c>
      <c r="D18" s="85"/>
      <c r="E18" s="73">
        <v>0</v>
      </c>
      <c r="F18" s="77"/>
      <c r="G18" s="77">
        <v>0</v>
      </c>
      <c r="H18" s="77"/>
      <c r="I18" s="73">
        <v>0</v>
      </c>
      <c r="J18" s="85"/>
      <c r="K18" s="73">
        <v>0</v>
      </c>
      <c r="L18" s="85"/>
      <c r="M18" s="73">
        <v>0</v>
      </c>
      <c r="N18" s="85"/>
      <c r="O18" s="73">
        <v>0</v>
      </c>
      <c r="P18" s="77"/>
      <c r="Q18" s="73">
        <v>0</v>
      </c>
      <c r="R18" s="85"/>
      <c r="S18" s="73">
        <v>0</v>
      </c>
      <c r="T18" s="85"/>
      <c r="U18" s="73">
        <f>SUM(M18:S18)</f>
        <v>0</v>
      </c>
      <c r="V18" s="73"/>
      <c r="W18" s="73">
        <f t="shared" ref="W18:W19" si="0">SUM(C18:K18,U18)</f>
        <v>0</v>
      </c>
      <c r="X18" s="85"/>
      <c r="Y18" s="73">
        <v>-16287192</v>
      </c>
      <c r="Z18" s="85"/>
      <c r="AA18" s="71">
        <f>SUM(W18:Y18)</f>
        <v>-16287192</v>
      </c>
    </row>
    <row r="19" spans="1:28" ht="22.5" customHeight="1" x14ac:dyDescent="0.45">
      <c r="A19" s="31" t="s">
        <v>166</v>
      </c>
      <c r="B19" s="32">
        <v>35</v>
      </c>
      <c r="C19" s="73">
        <v>0</v>
      </c>
      <c r="D19" s="85"/>
      <c r="E19" s="73">
        <v>0</v>
      </c>
      <c r="F19" s="77"/>
      <c r="G19" s="77">
        <v>0</v>
      </c>
      <c r="H19" s="77"/>
      <c r="I19" s="73">
        <v>0</v>
      </c>
      <c r="J19" s="85"/>
      <c r="K19" s="73">
        <v>-27256360</v>
      </c>
      <c r="L19" s="85"/>
      <c r="M19" s="73">
        <v>0</v>
      </c>
      <c r="N19" s="85"/>
      <c r="O19" s="73">
        <v>0</v>
      </c>
      <c r="P19" s="77"/>
      <c r="Q19" s="73">
        <v>0</v>
      </c>
      <c r="R19" s="85"/>
      <c r="S19" s="73">
        <v>0</v>
      </c>
      <c r="T19" s="85"/>
      <c r="U19" s="73">
        <f>SUM(M19:S19)</f>
        <v>0</v>
      </c>
      <c r="V19" s="73"/>
      <c r="W19" s="73">
        <f t="shared" si="0"/>
        <v>-27256360</v>
      </c>
      <c r="X19" s="85"/>
      <c r="Y19" s="73">
        <v>0</v>
      </c>
      <c r="Z19" s="85"/>
      <c r="AA19" s="71">
        <f t="shared" ref="AA19" si="1">SUM(W19:Y19)</f>
        <v>-27256360</v>
      </c>
    </row>
    <row r="20" spans="1:28" ht="22.5" customHeight="1" x14ac:dyDescent="0.45">
      <c r="A20" s="162" t="s">
        <v>227</v>
      </c>
      <c r="B20" s="97"/>
      <c r="C20" s="72">
        <f>SUM(C17:C19)</f>
        <v>-1003600000</v>
      </c>
      <c r="D20" s="85"/>
      <c r="E20" s="72">
        <f>SUM(E17:E19)</f>
        <v>0</v>
      </c>
      <c r="F20" s="77"/>
      <c r="G20" s="72">
        <f>SUM(G17:G19)</f>
        <v>0</v>
      </c>
      <c r="H20" s="77"/>
      <c r="I20" s="72">
        <f>SUM(I17:I19)</f>
        <v>0</v>
      </c>
      <c r="J20" s="85"/>
      <c r="K20" s="72">
        <f>SUM(K17:K19)</f>
        <v>-27256360</v>
      </c>
      <c r="L20" s="85"/>
      <c r="M20" s="72">
        <f>SUM(M17:M19)</f>
        <v>0</v>
      </c>
      <c r="N20" s="85"/>
      <c r="O20" s="72">
        <f>SUM(O17:O19)</f>
        <v>0</v>
      </c>
      <c r="P20" s="77"/>
      <c r="Q20" s="72">
        <f>SUM(Q17:Q19)</f>
        <v>0</v>
      </c>
      <c r="R20" s="85"/>
      <c r="S20" s="72">
        <f>SUM(S17:S19)</f>
        <v>0</v>
      </c>
      <c r="T20" s="85"/>
      <c r="U20" s="72">
        <f>SUM(U17:U19)</f>
        <v>0</v>
      </c>
      <c r="V20" s="85"/>
      <c r="W20" s="72">
        <f>SUM(W17:W19)</f>
        <v>-1030856360</v>
      </c>
      <c r="X20" s="85"/>
      <c r="Y20" s="72">
        <f>SUM(Y17:Y19)</f>
        <v>-16287192</v>
      </c>
      <c r="Z20" s="85"/>
      <c r="AA20" s="72">
        <f>SUM(AA17:AA19)</f>
        <v>-1047143552</v>
      </c>
    </row>
    <row r="21" spans="1:28" ht="22.5" customHeight="1" x14ac:dyDescent="0.45">
      <c r="A21" s="30"/>
      <c r="B21" s="97"/>
      <c r="C21" s="77"/>
      <c r="D21" s="85"/>
      <c r="E21" s="77"/>
      <c r="F21" s="77"/>
      <c r="G21" s="77"/>
      <c r="H21" s="77"/>
      <c r="I21" s="77"/>
      <c r="J21" s="85"/>
      <c r="K21" s="77"/>
      <c r="L21" s="85"/>
      <c r="M21" s="77"/>
      <c r="N21" s="85"/>
      <c r="O21" s="77"/>
      <c r="P21" s="77"/>
      <c r="Q21" s="77"/>
      <c r="R21" s="85"/>
      <c r="S21" s="77"/>
      <c r="T21" s="85"/>
      <c r="U21" s="77"/>
      <c r="V21" s="85"/>
      <c r="W21" s="77"/>
      <c r="X21" s="85"/>
      <c r="Y21" s="77"/>
      <c r="Z21" s="85"/>
      <c r="AA21" s="77"/>
    </row>
    <row r="22" spans="1:28" ht="22.5" customHeight="1" x14ac:dyDescent="0.45">
      <c r="A22" s="30" t="s">
        <v>164</v>
      </c>
      <c r="B22" s="97"/>
      <c r="C22" s="77"/>
      <c r="D22" s="85"/>
      <c r="E22" s="77"/>
      <c r="F22" s="77"/>
      <c r="G22" s="77"/>
      <c r="H22" s="77"/>
      <c r="I22" s="77"/>
      <c r="J22" s="85"/>
      <c r="K22" s="77"/>
      <c r="L22" s="85"/>
      <c r="M22" s="77"/>
      <c r="N22" s="85"/>
      <c r="O22" s="77"/>
      <c r="P22" s="77"/>
      <c r="Q22" s="77"/>
      <c r="R22" s="85"/>
      <c r="S22" s="77"/>
      <c r="T22" s="85"/>
      <c r="U22" s="77"/>
      <c r="V22" s="85"/>
      <c r="W22" s="77"/>
      <c r="X22" s="85"/>
      <c r="Y22" s="77"/>
      <c r="Z22" s="85"/>
      <c r="AA22" s="77"/>
    </row>
    <row r="23" spans="1:28" ht="22.5" customHeight="1" x14ac:dyDescent="0.45">
      <c r="A23" s="31" t="s">
        <v>239</v>
      </c>
      <c r="B23" s="97"/>
      <c r="C23" s="77"/>
      <c r="D23" s="85"/>
      <c r="E23" s="77"/>
      <c r="F23" s="77"/>
      <c r="G23" s="77"/>
      <c r="H23" s="77"/>
      <c r="I23" s="77"/>
      <c r="J23" s="85"/>
      <c r="K23" s="77"/>
      <c r="L23" s="85"/>
      <c r="M23" s="77"/>
      <c r="N23" s="85"/>
      <c r="O23" s="77"/>
      <c r="P23" s="77"/>
      <c r="Q23" s="77"/>
      <c r="R23" s="85"/>
      <c r="S23" s="77"/>
      <c r="T23" s="85"/>
      <c r="U23" s="77"/>
      <c r="V23" s="85"/>
      <c r="W23" s="77"/>
      <c r="X23" s="85"/>
      <c r="Y23" s="77"/>
      <c r="Z23" s="85"/>
      <c r="AA23" s="77"/>
    </row>
    <row r="24" spans="1:28" ht="22.5" customHeight="1" x14ac:dyDescent="0.45">
      <c r="A24" s="31" t="s">
        <v>165</v>
      </c>
      <c r="B24" s="32">
        <v>4</v>
      </c>
      <c r="C24" s="73">
        <v>0</v>
      </c>
      <c r="D24" s="104"/>
      <c r="E24" s="73">
        <v>0</v>
      </c>
      <c r="F24" s="73"/>
      <c r="G24" s="73">
        <v>0</v>
      </c>
      <c r="H24" s="73"/>
      <c r="I24" s="73">
        <v>7971047</v>
      </c>
      <c r="J24" s="104"/>
      <c r="K24" s="73">
        <v>-11990050</v>
      </c>
      <c r="L24" s="104"/>
      <c r="M24" s="73">
        <v>434092</v>
      </c>
      <c r="N24" s="104"/>
      <c r="O24" s="73">
        <v>3585746</v>
      </c>
      <c r="P24" s="73"/>
      <c r="Q24" s="73">
        <v>3539983</v>
      </c>
      <c r="R24" s="104"/>
      <c r="S24" s="73">
        <v>0</v>
      </c>
      <c r="T24" s="104"/>
      <c r="U24" s="73">
        <f>SUM(M24:S24)</f>
        <v>7559821</v>
      </c>
      <c r="V24" s="104"/>
      <c r="W24" s="73">
        <f>SUM(C24:K24,U24)</f>
        <v>3540818</v>
      </c>
      <c r="X24" s="104"/>
      <c r="Y24" s="73">
        <v>-29451772</v>
      </c>
      <c r="Z24" s="104"/>
      <c r="AA24" s="71">
        <f>SUM(W24:Y24)</f>
        <v>-25910954</v>
      </c>
    </row>
    <row r="25" spans="1:28" ht="22.5" customHeight="1" x14ac:dyDescent="0.45">
      <c r="A25" s="30" t="s">
        <v>240</v>
      </c>
      <c r="B25" s="97"/>
      <c r="C25" s="72">
        <f>SUM(C24)</f>
        <v>0</v>
      </c>
      <c r="D25" s="85"/>
      <c r="E25" s="72">
        <f>SUM(E24)</f>
        <v>0</v>
      </c>
      <c r="F25" s="77"/>
      <c r="G25" s="72">
        <f>SUM(G24)</f>
        <v>0</v>
      </c>
      <c r="H25" s="77"/>
      <c r="I25" s="72">
        <f>SUM(I24)</f>
        <v>7971047</v>
      </c>
      <c r="J25" s="85"/>
      <c r="K25" s="72">
        <f>SUM(K24)</f>
        <v>-11990050</v>
      </c>
      <c r="L25" s="85">
        <v>-43483663</v>
      </c>
      <c r="M25" s="72">
        <f>SUM(M24)</f>
        <v>434092</v>
      </c>
      <c r="N25" s="85"/>
      <c r="O25" s="72">
        <f>SUM(O24)</f>
        <v>3585746</v>
      </c>
      <c r="P25" s="77"/>
      <c r="Q25" s="72">
        <f>SUM(Q24)</f>
        <v>3539983</v>
      </c>
      <c r="R25" s="85"/>
      <c r="S25" s="72">
        <f>SUM(S24)</f>
        <v>0</v>
      </c>
      <c r="T25" s="85"/>
      <c r="U25" s="72">
        <f>SUM(U24)</f>
        <v>7559821</v>
      </c>
      <c r="V25" s="85"/>
      <c r="W25" s="72">
        <f>SUM(W24)</f>
        <v>3540818</v>
      </c>
      <c r="X25" s="85"/>
      <c r="Y25" s="72">
        <f>SUM(Y24)</f>
        <v>-29451772</v>
      </c>
      <c r="Z25" s="85"/>
      <c r="AA25" s="72">
        <f>SUM(AA24)</f>
        <v>-25910954</v>
      </c>
    </row>
    <row r="26" spans="1:28" ht="22.5" customHeight="1" x14ac:dyDescent="0.45">
      <c r="A26" s="30"/>
      <c r="B26" s="97"/>
      <c r="C26" s="77"/>
      <c r="D26" s="85"/>
      <c r="E26" s="77"/>
      <c r="F26" s="77"/>
      <c r="G26" s="77"/>
      <c r="H26" s="77"/>
      <c r="I26" s="77"/>
      <c r="J26" s="85"/>
      <c r="K26" s="77"/>
      <c r="L26" s="85"/>
      <c r="M26" s="77"/>
      <c r="N26" s="85"/>
      <c r="O26" s="77"/>
      <c r="P26" s="77"/>
      <c r="Q26" s="77"/>
      <c r="R26" s="85"/>
      <c r="S26" s="77"/>
      <c r="T26" s="85"/>
      <c r="U26" s="77"/>
      <c r="V26" s="85"/>
      <c r="W26" s="77"/>
      <c r="X26" s="85"/>
      <c r="Y26" s="77"/>
      <c r="Z26" s="85"/>
      <c r="AA26" s="77"/>
    </row>
    <row r="27" spans="1:28" ht="22.5" customHeight="1" x14ac:dyDescent="0.45">
      <c r="A27" s="30" t="s">
        <v>170</v>
      </c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</row>
    <row r="28" spans="1:28" ht="22.5" customHeight="1" x14ac:dyDescent="0.45">
      <c r="A28" s="31" t="s">
        <v>220</v>
      </c>
      <c r="C28" s="73">
        <v>0</v>
      </c>
      <c r="D28" s="42"/>
      <c r="E28" s="73">
        <v>0</v>
      </c>
      <c r="F28" s="42"/>
      <c r="G28" s="42">
        <v>0</v>
      </c>
      <c r="H28" s="42"/>
      <c r="I28" s="73">
        <v>0</v>
      </c>
      <c r="J28" s="73"/>
      <c r="K28" s="71">
        <v>18224798</v>
      </c>
      <c r="L28" s="73"/>
      <c r="M28" s="74">
        <v>0</v>
      </c>
      <c r="N28" s="73"/>
      <c r="O28" s="74">
        <v>0</v>
      </c>
      <c r="P28" s="74"/>
      <c r="Q28" s="74">
        <v>0</v>
      </c>
      <c r="R28" s="73"/>
      <c r="S28" s="74">
        <v>0</v>
      </c>
      <c r="T28" s="73"/>
      <c r="U28" s="73">
        <f>SUM(M28:S28)</f>
        <v>0</v>
      </c>
      <c r="V28" s="73"/>
      <c r="W28" s="73">
        <f t="shared" ref="W28:W29" si="2">SUM(C28:K28,U28)</f>
        <v>18224798</v>
      </c>
      <c r="X28" s="73"/>
      <c r="Y28" s="71">
        <v>44085514</v>
      </c>
      <c r="Z28" s="73"/>
      <c r="AA28" s="71">
        <f>SUM(W28:Y28)</f>
        <v>62310312</v>
      </c>
      <c r="AB28" s="151"/>
    </row>
    <row r="29" spans="1:28" ht="22.5" customHeight="1" x14ac:dyDescent="0.45">
      <c r="A29" s="31" t="s">
        <v>60</v>
      </c>
      <c r="C29" s="73">
        <v>0</v>
      </c>
      <c r="D29" s="73"/>
      <c r="E29" s="73">
        <v>0</v>
      </c>
      <c r="F29" s="75"/>
      <c r="G29" s="75">
        <v>0</v>
      </c>
      <c r="H29" s="75"/>
      <c r="I29" s="73">
        <v>0</v>
      </c>
      <c r="J29" s="73"/>
      <c r="K29" s="74">
        <v>11153257</v>
      </c>
      <c r="L29" s="73"/>
      <c r="M29" s="74">
        <v>-4028670</v>
      </c>
      <c r="N29" s="73"/>
      <c r="O29" s="74">
        <v>0</v>
      </c>
      <c r="P29" s="74"/>
      <c r="Q29" s="74">
        <v>0</v>
      </c>
      <c r="R29" s="73"/>
      <c r="S29" s="74">
        <f>SI!E30</f>
        <v>-74334</v>
      </c>
      <c r="T29" s="73"/>
      <c r="U29" s="73">
        <f>SUM(M29:S29)</f>
        <v>-4103004</v>
      </c>
      <c r="V29" s="73"/>
      <c r="W29" s="73">
        <f t="shared" si="2"/>
        <v>7050253</v>
      </c>
      <c r="X29" s="73"/>
      <c r="Y29" s="71">
        <v>-1111225</v>
      </c>
      <c r="Z29" s="73"/>
      <c r="AA29" s="71">
        <f t="shared" ref="AA29" si="3">SUM(W29:Y29)</f>
        <v>5939028</v>
      </c>
      <c r="AB29" s="151"/>
    </row>
    <row r="30" spans="1:28" ht="22.5" customHeight="1" x14ac:dyDescent="0.45">
      <c r="A30" s="30" t="s">
        <v>171</v>
      </c>
      <c r="C30" s="72">
        <f>SUM(C28:C29)</f>
        <v>0</v>
      </c>
      <c r="D30" s="85"/>
      <c r="E30" s="72">
        <f>SUM(E28:E29)</f>
        <v>0</v>
      </c>
      <c r="F30" s="77"/>
      <c r="G30" s="72">
        <f>SUM(G28:G29)</f>
        <v>0</v>
      </c>
      <c r="H30" s="77"/>
      <c r="I30" s="72">
        <f>SUM(I28:I29)</f>
        <v>0</v>
      </c>
      <c r="J30" s="85"/>
      <c r="K30" s="72">
        <f>SUM(K28:K29)</f>
        <v>29378055</v>
      </c>
      <c r="L30" s="85"/>
      <c r="M30" s="72">
        <f>SUM(M28:M29)</f>
        <v>-4028670</v>
      </c>
      <c r="N30" s="85"/>
      <c r="O30" s="72">
        <f>SUM(O28:O29)</f>
        <v>0</v>
      </c>
      <c r="P30" s="77"/>
      <c r="Q30" s="72">
        <f>SUM(Q28:Q29)</f>
        <v>0</v>
      </c>
      <c r="R30" s="85"/>
      <c r="S30" s="72">
        <f>SUM(S28:S29)</f>
        <v>-74334</v>
      </c>
      <c r="T30" s="85"/>
      <c r="U30" s="72">
        <f>SUM(U28:U29)</f>
        <v>-4103004</v>
      </c>
      <c r="V30" s="85"/>
      <c r="W30" s="72">
        <f>SUM(W28:W29)</f>
        <v>25275051</v>
      </c>
      <c r="X30" s="85"/>
      <c r="Y30" s="72">
        <f>SUM(Y28:Y29)</f>
        <v>42974289</v>
      </c>
      <c r="Z30" s="85"/>
      <c r="AA30" s="72">
        <f>SUM(AA28:AA29)</f>
        <v>68249340</v>
      </c>
    </row>
    <row r="31" spans="1:28" ht="22.5" customHeight="1" x14ac:dyDescent="0.45">
      <c r="C31" s="75"/>
      <c r="D31" s="73"/>
      <c r="E31" s="75"/>
      <c r="F31" s="75"/>
      <c r="G31" s="75"/>
      <c r="H31" s="75"/>
      <c r="I31" s="75"/>
      <c r="J31" s="73"/>
      <c r="K31" s="75"/>
      <c r="L31" s="73"/>
      <c r="M31" s="75"/>
      <c r="N31" s="73"/>
      <c r="O31" s="75"/>
      <c r="P31" s="75"/>
      <c r="Q31" s="75"/>
      <c r="R31" s="73"/>
      <c r="S31" s="75"/>
      <c r="T31" s="73"/>
      <c r="U31" s="75"/>
      <c r="V31" s="73"/>
      <c r="W31" s="73"/>
      <c r="X31" s="73"/>
      <c r="Y31" s="73"/>
      <c r="Z31" s="73"/>
      <c r="AA31" s="73"/>
    </row>
    <row r="32" spans="1:28" ht="22.5" customHeight="1" x14ac:dyDescent="0.45">
      <c r="A32" s="31" t="s">
        <v>163</v>
      </c>
      <c r="C32" s="73">
        <v>0</v>
      </c>
      <c r="D32" s="73"/>
      <c r="E32" s="73">
        <v>0</v>
      </c>
      <c r="F32" s="75"/>
      <c r="G32" s="73">
        <v>0</v>
      </c>
      <c r="H32" s="75"/>
      <c r="I32" s="75">
        <v>12322000</v>
      </c>
      <c r="J32" s="73"/>
      <c r="K32" s="75">
        <v>-12322000</v>
      </c>
      <c r="L32" s="73"/>
      <c r="M32" s="75">
        <v>0</v>
      </c>
      <c r="N32" s="73"/>
      <c r="O32" s="75">
        <v>0</v>
      </c>
      <c r="P32" s="75"/>
      <c r="Q32" s="75">
        <v>0</v>
      </c>
      <c r="R32" s="73"/>
      <c r="S32" s="75">
        <v>0</v>
      </c>
      <c r="T32" s="73"/>
      <c r="U32" s="73">
        <f>SUM(M32:S32)</f>
        <v>0</v>
      </c>
      <c r="V32" s="73"/>
      <c r="W32" s="73">
        <f t="shared" ref="W32:W35" si="4">SUM(C32:K32,U32)</f>
        <v>0</v>
      </c>
      <c r="X32" s="73"/>
      <c r="Y32" s="106">
        <v>0</v>
      </c>
      <c r="Z32" s="73"/>
      <c r="AA32" s="71">
        <f t="shared" ref="AA32:AA35" si="5">SUM(W32:Y32)</f>
        <v>0</v>
      </c>
    </row>
    <row r="33" spans="1:27" ht="22.5" customHeight="1" x14ac:dyDescent="0.45">
      <c r="A33" s="31" t="s">
        <v>105</v>
      </c>
      <c r="C33" s="73">
        <v>0</v>
      </c>
      <c r="D33" s="107"/>
      <c r="E33" s="73">
        <v>0</v>
      </c>
      <c r="F33" s="107"/>
      <c r="G33" s="107">
        <v>0</v>
      </c>
      <c r="H33" s="107"/>
      <c r="I33" s="106">
        <v>3227631</v>
      </c>
      <c r="J33" s="107"/>
      <c r="K33" s="106">
        <v>-3227631</v>
      </c>
      <c r="L33" s="107"/>
      <c r="M33" s="106">
        <v>0</v>
      </c>
      <c r="N33" s="107"/>
      <c r="O33" s="106">
        <v>0</v>
      </c>
      <c r="P33" s="106"/>
      <c r="Q33" s="106">
        <v>0</v>
      </c>
      <c r="R33" s="107"/>
      <c r="S33" s="106">
        <v>0</v>
      </c>
      <c r="T33" s="107"/>
      <c r="U33" s="73">
        <f>SUM(M33:S33)</f>
        <v>0</v>
      </c>
      <c r="V33" s="73"/>
      <c r="W33" s="73">
        <f t="shared" si="4"/>
        <v>0</v>
      </c>
      <c r="X33" s="73"/>
      <c r="Y33" s="106">
        <v>0</v>
      </c>
      <c r="Z33" s="73"/>
      <c r="AA33" s="71">
        <f t="shared" si="5"/>
        <v>0</v>
      </c>
    </row>
    <row r="34" spans="1:27" ht="22.5" customHeight="1" x14ac:dyDescent="0.45">
      <c r="A34" s="31" t="s">
        <v>83</v>
      </c>
      <c r="C34" s="73">
        <v>0</v>
      </c>
      <c r="D34" s="42"/>
      <c r="E34" s="73">
        <v>0</v>
      </c>
      <c r="F34" s="42"/>
      <c r="G34" s="42">
        <v>0</v>
      </c>
      <c r="H34" s="42"/>
      <c r="I34" s="73">
        <v>0</v>
      </c>
      <c r="J34" s="73"/>
      <c r="K34" s="75">
        <v>52687366</v>
      </c>
      <c r="L34" s="73"/>
      <c r="M34" s="74">
        <v>0</v>
      </c>
      <c r="N34" s="73"/>
      <c r="O34" s="75">
        <v>-52687366</v>
      </c>
      <c r="P34" s="75"/>
      <c r="Q34" s="74">
        <v>0</v>
      </c>
      <c r="R34" s="73"/>
      <c r="S34" s="74">
        <v>0</v>
      </c>
      <c r="T34" s="73"/>
      <c r="U34" s="73">
        <f>SUM(M34:S34)</f>
        <v>-52687366</v>
      </c>
      <c r="V34" s="73"/>
      <c r="W34" s="73">
        <f t="shared" si="4"/>
        <v>0</v>
      </c>
      <c r="X34" s="73"/>
      <c r="Y34" s="74">
        <v>0</v>
      </c>
      <c r="Z34" s="73"/>
      <c r="AA34" s="71">
        <f t="shared" si="5"/>
        <v>0</v>
      </c>
    </row>
    <row r="35" spans="1:27" ht="22.5" customHeight="1" x14ac:dyDescent="0.45">
      <c r="A35" s="80" t="s">
        <v>136</v>
      </c>
      <c r="B35" s="32">
        <v>25</v>
      </c>
      <c r="C35" s="73">
        <v>0</v>
      </c>
      <c r="D35" s="42"/>
      <c r="E35" s="75">
        <v>0</v>
      </c>
      <c r="F35" s="42"/>
      <c r="G35" s="75">
        <v>1003600000</v>
      </c>
      <c r="H35" s="42"/>
      <c r="I35" s="73">
        <v>-50380000</v>
      </c>
      <c r="J35" s="104"/>
      <c r="K35" s="73">
        <v>50380000</v>
      </c>
      <c r="L35" s="73"/>
      <c r="M35" s="74">
        <v>0</v>
      </c>
      <c r="N35" s="73"/>
      <c r="O35" s="75">
        <v>0</v>
      </c>
      <c r="P35" s="75"/>
      <c r="Q35" s="74">
        <v>0</v>
      </c>
      <c r="R35" s="73"/>
      <c r="S35" s="74">
        <v>0</v>
      </c>
      <c r="T35" s="73"/>
      <c r="U35" s="73">
        <f>SUM(M35:S35)</f>
        <v>0</v>
      </c>
      <c r="V35" s="73"/>
      <c r="W35" s="73">
        <f t="shared" si="4"/>
        <v>1003600000</v>
      </c>
      <c r="X35" s="73"/>
      <c r="Y35" s="74">
        <v>0</v>
      </c>
      <c r="Z35" s="73"/>
      <c r="AA35" s="71">
        <f t="shared" si="5"/>
        <v>1003600000</v>
      </c>
    </row>
    <row r="36" spans="1:27" ht="22.5" customHeight="1" thickBot="1" x14ac:dyDescent="0.5">
      <c r="A36" s="30" t="s">
        <v>158</v>
      </c>
      <c r="C36" s="76">
        <f>SUM(C32:C35,C30,C25,C20,C13)</f>
        <v>681479688</v>
      </c>
      <c r="D36" s="77"/>
      <c r="E36" s="76">
        <f>SUM(E32:E35,E30,E25,E20,E13)</f>
        <v>342170431</v>
      </c>
      <c r="F36" s="77"/>
      <c r="G36" s="76">
        <f>SUM(G32:G35,G30,G25,G20,G13)</f>
        <v>0</v>
      </c>
      <c r="H36" s="77"/>
      <c r="I36" s="76">
        <f>SUM(I32:I35,I30,I25,I20,I13)</f>
        <v>108695924</v>
      </c>
      <c r="J36" s="77"/>
      <c r="K36" s="76">
        <f>SUM(K32:K35,K30,K25,K20,K13)</f>
        <v>-164845405</v>
      </c>
      <c r="L36" s="77"/>
      <c r="M36" s="76">
        <f>SUM(M32:M35,M30,M25,M20,M13)</f>
        <v>-8841674</v>
      </c>
      <c r="N36" s="77"/>
      <c r="O36" s="76">
        <f>SUM(O32:O35,O30,O25,O20,O13)</f>
        <v>1266412462</v>
      </c>
      <c r="P36" s="77"/>
      <c r="Q36" s="76">
        <f>SUM(Q32:Q35,Q30,Q25,Q20,Q13)</f>
        <v>-7872929</v>
      </c>
      <c r="R36" s="77"/>
      <c r="S36" s="76">
        <f>SUM(S32:S35,S30,S25,S20,S13)</f>
        <v>1806789</v>
      </c>
      <c r="T36" s="77"/>
      <c r="U36" s="76">
        <f>SUM(U32:U35,U30,U25,U20,U13)</f>
        <v>1251504648</v>
      </c>
      <c r="V36" s="77"/>
      <c r="W36" s="76">
        <f>SUM(W32:W35,W30,W25,W20,W13)</f>
        <v>2219005286</v>
      </c>
      <c r="X36" s="77"/>
      <c r="Y36" s="76">
        <f>SUM(Y32:Y35,Y30,Y25,Y20,Y13)</f>
        <v>218866947</v>
      </c>
      <c r="Z36" s="77"/>
      <c r="AA36" s="76">
        <f>SUM(AA32:AA35,AA30,AA25,AA20,AA13)</f>
        <v>2437872233</v>
      </c>
    </row>
    <row r="37" spans="1:27" ht="22.5" customHeight="1" thickTop="1" x14ac:dyDescent="0.45">
      <c r="A37" s="30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</row>
    <row r="38" spans="1:27" ht="22.5" customHeight="1" x14ac:dyDescent="0.45">
      <c r="A38" s="30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16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</row>
    <row r="39" spans="1:27" ht="22.5" customHeight="1" x14ac:dyDescent="0.45">
      <c r="A39" s="30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31"/>
    </row>
    <row r="40" spans="1:27" ht="22.5" customHeight="1" x14ac:dyDescent="0.45">
      <c r="A40" s="30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</row>
    <row r="41" spans="1:27" ht="22.5" customHeight="1" x14ac:dyDescent="0.45">
      <c r="A41" s="30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</row>
    <row r="42" spans="1:27" ht="22.5" customHeight="1" x14ac:dyDescent="0.45">
      <c r="A42" s="30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</row>
    <row r="43" spans="1:27" ht="22.5" customHeight="1" x14ac:dyDescent="0.45">
      <c r="A43" s="30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</row>
    <row r="44" spans="1:27" ht="22.5" customHeight="1" x14ac:dyDescent="0.45">
      <c r="A44" s="30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</row>
    <row r="45" spans="1:27" ht="22.5" customHeight="1" x14ac:dyDescent="0.45">
      <c r="A45" s="30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</row>
    <row r="46" spans="1:27" ht="22.5" customHeight="1" x14ac:dyDescent="0.45">
      <c r="A46" s="30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</row>
    <row r="47" spans="1:27" ht="22.5" customHeight="1" x14ac:dyDescent="0.45">
      <c r="A47" s="30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</row>
    <row r="48" spans="1:27" ht="22.5" customHeight="1" x14ac:dyDescent="0.45">
      <c r="A48" s="30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</row>
    <row r="49" spans="1:25" ht="22.5" customHeight="1" x14ac:dyDescent="0.45">
      <c r="A49" s="30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</row>
    <row r="50" spans="1:25" ht="22.5" customHeight="1" x14ac:dyDescent="0.45">
      <c r="A50" s="30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</row>
    <row r="51" spans="1:25" ht="22.5" customHeight="1" x14ac:dyDescent="0.45">
      <c r="A51" s="30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</row>
    <row r="52" spans="1:25" ht="22.5" customHeight="1" x14ac:dyDescent="0.45">
      <c r="A52" s="30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</row>
    <row r="53" spans="1:25" ht="22.5" customHeight="1" x14ac:dyDescent="0.45">
      <c r="A53" s="30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</row>
    <row r="54" spans="1:25" ht="22.5" customHeight="1" x14ac:dyDescent="0.45">
      <c r="A54" s="30"/>
      <c r="C54" s="77"/>
      <c r="D54" s="77">
        <v>3517162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</row>
    <row r="55" spans="1:25" s="54" customFormat="1" ht="22.5" customHeight="1" x14ac:dyDescent="0.45">
      <c r="A55" s="7"/>
      <c r="B55" s="10"/>
      <c r="C55" s="51"/>
      <c r="D55" s="51"/>
      <c r="E55" s="51"/>
      <c r="F55" s="51"/>
      <c r="G55" s="51"/>
      <c r="H55" s="51"/>
      <c r="I55" s="53"/>
      <c r="J55" s="51"/>
      <c r="K55" s="52"/>
      <c r="L55" s="52"/>
      <c r="M55" s="52"/>
      <c r="N55" s="52"/>
      <c r="O55" s="52"/>
      <c r="P55" s="52"/>
      <c r="Q55" s="52"/>
      <c r="R55" s="52"/>
      <c r="S55" s="52"/>
      <c r="T55" s="51"/>
      <c r="U55" s="52"/>
      <c r="V55" s="52"/>
      <c r="W55" s="52"/>
      <c r="X55" s="52"/>
      <c r="Y55" s="52"/>
    </row>
    <row r="56" spans="1:25" s="54" customFormat="1" ht="22.5" customHeight="1" x14ac:dyDescent="0.45">
      <c r="A56" s="7"/>
      <c r="B56" s="10"/>
      <c r="C56" s="51"/>
      <c r="D56" s="51"/>
      <c r="E56" s="51"/>
      <c r="F56" s="51"/>
      <c r="G56" s="51"/>
      <c r="H56" s="51"/>
      <c r="I56" s="51"/>
      <c r="J56" s="51"/>
      <c r="K56" s="51"/>
      <c r="L56" s="52"/>
      <c r="M56" s="51"/>
      <c r="N56" s="51"/>
      <c r="O56" s="51"/>
      <c r="P56" s="52"/>
      <c r="Q56" s="51"/>
      <c r="R56" s="52"/>
      <c r="S56" s="51"/>
      <c r="T56" s="51"/>
      <c r="U56" s="51"/>
      <c r="V56" s="52"/>
      <c r="W56" s="51"/>
      <c r="X56" s="52"/>
      <c r="Y56" s="51"/>
    </row>
    <row r="57" spans="1:25" s="54" customFormat="1" ht="22.5" customHeight="1" x14ac:dyDescent="0.45">
      <c r="A57" s="7"/>
      <c r="B57" s="10"/>
      <c r="C57" s="51"/>
      <c r="D57" s="51"/>
      <c r="E57" s="51"/>
      <c r="F57" s="51"/>
      <c r="G57" s="51"/>
      <c r="H57" s="51"/>
      <c r="I57" s="53"/>
      <c r="J57" s="51"/>
      <c r="K57" s="52"/>
      <c r="L57" s="52"/>
      <c r="M57" s="52"/>
      <c r="N57" s="52"/>
      <c r="O57" s="52"/>
      <c r="P57" s="52"/>
      <c r="Q57" s="52"/>
      <c r="R57" s="52"/>
      <c r="S57" s="52"/>
      <c r="T57" s="51"/>
      <c r="U57" s="52"/>
      <c r="V57" s="52"/>
      <c r="W57" s="52"/>
      <c r="X57" s="52"/>
      <c r="Y57" s="52"/>
    </row>
    <row r="61" spans="1:25" ht="22.5" customHeight="1" x14ac:dyDescent="0.45">
      <c r="D61" s="60">
        <v>281768407</v>
      </c>
      <c r="H61" s="60">
        <v>74779229</v>
      </c>
    </row>
    <row r="86" spans="1:1" ht="22.5" customHeight="1" x14ac:dyDescent="0.45">
      <c r="A86" s="31" t="s">
        <v>149</v>
      </c>
    </row>
  </sheetData>
  <mergeCells count="4">
    <mergeCell ref="M6:U6"/>
    <mergeCell ref="C11:AA11"/>
    <mergeCell ref="C5:AA5"/>
    <mergeCell ref="I6:K6"/>
  </mergeCells>
  <phoneticPr fontId="0" type="noConversion"/>
  <pageMargins left="0.7" right="0.7" top="0.48" bottom="0.5" header="0.5" footer="0.5"/>
  <pageSetup paperSize="9" scale="54" firstPageNumber="13" orientation="landscape" useFirstPageNumber="1" r:id="rId1"/>
  <headerFooter scaleWithDoc="0" alignWithMargins="0">
    <oddFooter>&amp;L&amp;8หมายเหตุประกอบงบการเงินเป็นส่วนหนึ่งของงบการเงินนี้
&amp;C
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7"/>
  <sheetViews>
    <sheetView view="pageBreakPreview" topLeftCell="C8" zoomScaleNormal="55" zoomScaleSheetLayoutView="100" workbookViewId="0">
      <selection activeCell="D36" sqref="D36"/>
    </sheetView>
  </sheetViews>
  <sheetFormatPr defaultColWidth="10.5703125" defaultRowHeight="22.5" customHeight="1" x14ac:dyDescent="0.45"/>
  <cols>
    <col min="1" max="1" width="51.5703125" style="31" customWidth="1"/>
    <col min="2" max="2" width="11" style="32" customWidth="1"/>
    <col min="3" max="3" width="15.7109375" style="60" customWidth="1"/>
    <col min="4" max="4" width="1.140625" style="60" customWidth="1"/>
    <col min="5" max="5" width="13.5703125" style="60" bestFit="1" customWidth="1"/>
    <col min="6" max="6" width="1" style="60" customWidth="1"/>
    <col min="7" max="7" width="13.42578125" style="59" customWidth="1"/>
    <col min="8" max="8" width="1" style="60" customWidth="1"/>
    <col min="9" max="9" width="13.5703125" style="56" customWidth="1"/>
    <col min="10" max="10" width="1.140625" style="56" customWidth="1"/>
    <col min="11" max="11" width="14.7109375" style="56" customWidth="1"/>
    <col min="12" max="12" width="1.7109375" style="56" customWidth="1"/>
    <col min="13" max="13" width="15.140625" style="56" bestFit="1" customWidth="1"/>
    <col min="14" max="14" width="1.140625" style="56" customWidth="1"/>
    <col min="15" max="15" width="14.7109375" style="56" bestFit="1" customWidth="1"/>
    <col min="16" max="16" width="1.140625" style="56" customWidth="1"/>
    <col min="17" max="17" width="15" style="56" customWidth="1"/>
    <col min="18" max="18" width="1.140625" style="60" customWidth="1"/>
    <col min="19" max="19" width="16.5703125" style="56" bestFit="1" customWidth="1"/>
    <col min="20" max="20" width="1.140625" style="56" customWidth="1"/>
    <col min="21" max="21" width="15.140625" style="56" bestFit="1" customWidth="1"/>
    <col min="22" max="22" width="1.140625" style="56" customWidth="1"/>
    <col min="23" max="23" width="14.42578125" style="56" customWidth="1"/>
    <col min="24" max="24" width="0.7109375" style="31" customWidth="1"/>
    <col min="25" max="26" width="15.140625" style="31" bestFit="1" customWidth="1"/>
    <col min="27" max="27" width="13.7109375" style="31" customWidth="1"/>
    <col min="28" max="16384" width="10.5703125" style="31"/>
  </cols>
  <sheetData>
    <row r="1" spans="1:25" s="6" customFormat="1" ht="23.25" x14ac:dyDescent="0.45">
      <c r="A1" s="168" t="s">
        <v>210</v>
      </c>
      <c r="B1" s="9"/>
      <c r="C1" s="4"/>
      <c r="D1" s="35"/>
      <c r="E1" s="35"/>
      <c r="F1" s="36"/>
      <c r="G1" s="35"/>
      <c r="H1" s="36"/>
    </row>
    <row r="2" spans="1:25" s="6" customFormat="1" ht="23.25" x14ac:dyDescent="0.45">
      <c r="A2" s="169" t="s">
        <v>211</v>
      </c>
      <c r="B2" s="9"/>
      <c r="C2" s="4"/>
      <c r="D2" s="35"/>
      <c r="E2" s="35"/>
      <c r="F2" s="36"/>
      <c r="G2" s="35"/>
      <c r="H2" s="36"/>
    </row>
    <row r="3" spans="1:25" ht="22.5" customHeight="1" x14ac:dyDescent="0.45">
      <c r="A3" s="3" t="s">
        <v>148</v>
      </c>
      <c r="B3" s="9"/>
      <c r="C3" s="51"/>
      <c r="D3" s="51"/>
      <c r="E3" s="51"/>
      <c r="F3" s="51"/>
      <c r="G3" s="53"/>
      <c r="H3" s="51"/>
      <c r="I3" s="52"/>
      <c r="J3" s="52"/>
      <c r="K3" s="52"/>
      <c r="L3" s="52"/>
      <c r="M3" s="52"/>
      <c r="N3" s="52"/>
      <c r="O3" s="52"/>
      <c r="P3" s="52"/>
      <c r="Q3" s="52"/>
      <c r="R3" s="51"/>
      <c r="S3" s="52"/>
      <c r="T3" s="52"/>
      <c r="U3" s="52"/>
      <c r="V3" s="52"/>
      <c r="W3" s="52"/>
    </row>
    <row r="4" spans="1:25" ht="22.5" customHeight="1" x14ac:dyDescent="0.45">
      <c r="A4" s="7"/>
      <c r="B4" s="10"/>
      <c r="C4" s="51"/>
      <c r="D4" s="51"/>
      <c r="E4" s="51"/>
      <c r="F4" s="51"/>
      <c r="G4" s="53"/>
      <c r="H4" s="51"/>
      <c r="I4" s="52"/>
      <c r="J4" s="52"/>
      <c r="K4" s="52"/>
      <c r="L4" s="52"/>
      <c r="M4" s="52"/>
      <c r="N4" s="52"/>
      <c r="O4" s="52"/>
      <c r="P4" s="52"/>
      <c r="Q4" s="52"/>
      <c r="R4" s="51"/>
      <c r="S4" s="52"/>
      <c r="T4" s="52"/>
      <c r="U4" s="52"/>
      <c r="V4" s="52"/>
      <c r="W4" s="52"/>
    </row>
    <row r="5" spans="1:25" ht="22.5" customHeight="1" x14ac:dyDescent="0.45">
      <c r="C5" s="190" t="s">
        <v>41</v>
      </c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</row>
    <row r="6" spans="1:25" ht="22.5" customHeight="1" x14ac:dyDescent="0.45">
      <c r="C6" s="55"/>
      <c r="D6" s="55"/>
      <c r="E6" s="58"/>
      <c r="F6" s="56"/>
      <c r="G6" s="188" t="s">
        <v>91</v>
      </c>
      <c r="H6" s="188"/>
      <c r="I6" s="188"/>
      <c r="K6" s="188" t="s">
        <v>59</v>
      </c>
      <c r="L6" s="188"/>
      <c r="M6" s="188"/>
      <c r="N6" s="188"/>
      <c r="O6" s="188"/>
      <c r="P6" s="188"/>
      <c r="Q6" s="188"/>
      <c r="R6" s="188"/>
      <c r="S6" s="188"/>
      <c r="T6" s="55"/>
      <c r="U6" s="55"/>
      <c r="V6" s="55"/>
      <c r="X6" s="55"/>
      <c r="Y6" s="55"/>
    </row>
    <row r="7" spans="1:25" ht="22.5" customHeight="1" x14ac:dyDescent="0.45">
      <c r="C7" s="55"/>
      <c r="D7" s="55"/>
      <c r="E7" s="58"/>
      <c r="F7" s="56"/>
      <c r="G7" s="58"/>
      <c r="H7" s="58"/>
      <c r="I7" s="58"/>
      <c r="K7" s="58" t="s">
        <v>131</v>
      </c>
      <c r="L7" s="58"/>
      <c r="M7" s="58" t="s">
        <v>34</v>
      </c>
      <c r="N7" s="58"/>
      <c r="O7" s="58" t="s">
        <v>108</v>
      </c>
      <c r="P7" s="58"/>
      <c r="Q7" s="58" t="s">
        <v>81</v>
      </c>
      <c r="R7" s="58"/>
      <c r="S7" s="58"/>
      <c r="T7" s="55"/>
      <c r="U7" s="55"/>
      <c r="V7" s="55"/>
      <c r="W7" s="58" t="s">
        <v>28</v>
      </c>
      <c r="X7" s="55"/>
      <c r="Y7" s="55"/>
    </row>
    <row r="8" spans="1:25" ht="22.5" customHeight="1" x14ac:dyDescent="0.45">
      <c r="A8" s="57"/>
      <c r="C8" s="58" t="s">
        <v>12</v>
      </c>
      <c r="D8" s="58"/>
      <c r="E8" s="58"/>
      <c r="F8" s="58"/>
      <c r="G8" s="58"/>
      <c r="H8" s="58"/>
      <c r="I8" s="58" t="s">
        <v>25</v>
      </c>
      <c r="J8" s="58"/>
      <c r="K8" s="58" t="s">
        <v>132</v>
      </c>
      <c r="L8" s="58"/>
      <c r="M8" s="58" t="s">
        <v>79</v>
      </c>
      <c r="N8" s="58"/>
      <c r="O8" s="58" t="s">
        <v>109</v>
      </c>
      <c r="P8" s="58"/>
      <c r="Q8" s="58" t="s">
        <v>82</v>
      </c>
      <c r="R8" s="58"/>
      <c r="S8" s="58" t="s">
        <v>65</v>
      </c>
      <c r="T8" s="58"/>
      <c r="U8" s="58" t="s">
        <v>48</v>
      </c>
      <c r="V8" s="58"/>
      <c r="W8" s="58" t="s">
        <v>61</v>
      </c>
      <c r="X8" s="58"/>
      <c r="Y8" s="58"/>
    </row>
    <row r="9" spans="1:25" ht="22.5" customHeight="1" x14ac:dyDescent="0.45">
      <c r="A9" s="57"/>
      <c r="C9" s="58" t="s">
        <v>31</v>
      </c>
      <c r="D9" s="58"/>
      <c r="E9" s="58" t="s">
        <v>29</v>
      </c>
      <c r="F9" s="58"/>
      <c r="G9" s="58" t="s">
        <v>55</v>
      </c>
      <c r="H9" s="58"/>
      <c r="I9" s="58" t="s">
        <v>26</v>
      </c>
      <c r="J9" s="58"/>
      <c r="K9" s="58" t="s">
        <v>160</v>
      </c>
      <c r="L9" s="58"/>
      <c r="M9" s="58" t="s">
        <v>80</v>
      </c>
      <c r="N9" s="58"/>
      <c r="O9" s="58" t="s">
        <v>110</v>
      </c>
      <c r="P9" s="58"/>
      <c r="Q9" s="58" t="s">
        <v>129</v>
      </c>
      <c r="R9" s="58"/>
      <c r="S9" s="58" t="s">
        <v>66</v>
      </c>
      <c r="T9" s="58"/>
      <c r="U9" s="58" t="s">
        <v>27</v>
      </c>
      <c r="V9" s="58"/>
      <c r="W9" s="58" t="s">
        <v>62</v>
      </c>
      <c r="X9" s="58"/>
      <c r="Y9" s="58" t="s">
        <v>48</v>
      </c>
    </row>
    <row r="10" spans="1:25" ht="22.5" customHeight="1" x14ac:dyDescent="0.45">
      <c r="A10" s="57"/>
      <c r="B10" s="32" t="s">
        <v>0</v>
      </c>
      <c r="C10" s="58" t="s">
        <v>32</v>
      </c>
      <c r="D10" s="58"/>
      <c r="E10" s="58" t="s">
        <v>30</v>
      </c>
      <c r="F10" s="58"/>
      <c r="G10" s="58" t="s">
        <v>23</v>
      </c>
      <c r="H10" s="58"/>
      <c r="I10" s="58" t="s">
        <v>153</v>
      </c>
      <c r="J10" s="58"/>
      <c r="K10" s="58" t="s">
        <v>161</v>
      </c>
      <c r="L10" s="58"/>
      <c r="M10" s="58" t="s">
        <v>1</v>
      </c>
      <c r="N10" s="58"/>
      <c r="O10" s="58" t="s">
        <v>111</v>
      </c>
      <c r="P10" s="58"/>
      <c r="Q10" s="58" t="s">
        <v>77</v>
      </c>
      <c r="R10" s="58"/>
      <c r="S10" s="58" t="s">
        <v>27</v>
      </c>
      <c r="T10" s="58"/>
      <c r="U10" s="58" t="s">
        <v>130</v>
      </c>
      <c r="V10" s="58"/>
      <c r="W10" s="58" t="s">
        <v>63</v>
      </c>
      <c r="X10" s="58"/>
      <c r="Y10" s="58" t="s">
        <v>27</v>
      </c>
    </row>
    <row r="11" spans="1:25" ht="22.5" customHeight="1" x14ac:dyDescent="0.45">
      <c r="C11" s="189" t="s">
        <v>92</v>
      </c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</row>
    <row r="12" spans="1:25" ht="22.5" customHeight="1" x14ac:dyDescent="0.45">
      <c r="A12" s="30" t="s">
        <v>200</v>
      </c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</row>
    <row r="13" spans="1:25" ht="22.5" customHeight="1" x14ac:dyDescent="0.45">
      <c r="A13" s="30" t="s">
        <v>201</v>
      </c>
      <c r="C13" s="77">
        <v>681479688</v>
      </c>
      <c r="D13" s="85"/>
      <c r="E13" s="77">
        <v>342170431</v>
      </c>
      <c r="F13" s="77"/>
      <c r="G13" s="77">
        <v>108695924</v>
      </c>
      <c r="H13" s="85"/>
      <c r="I13" s="77">
        <v>-164845405</v>
      </c>
      <c r="J13" s="85"/>
      <c r="K13" s="77">
        <v>-8841674</v>
      </c>
      <c r="L13" s="85"/>
      <c r="M13" s="77">
        <v>1266412462</v>
      </c>
      <c r="N13" s="77"/>
      <c r="O13" s="77">
        <v>-7872929</v>
      </c>
      <c r="P13" s="85"/>
      <c r="Q13" s="77">
        <v>1806789</v>
      </c>
      <c r="R13" s="85"/>
      <c r="S13" s="77">
        <f>SUM(K13:Q13)</f>
        <v>1251504648</v>
      </c>
      <c r="T13" s="85"/>
      <c r="U13" s="163">
        <f>SUM(C13:I13,S13)</f>
        <v>2219005286</v>
      </c>
      <c r="V13" s="85"/>
      <c r="W13" s="77">
        <v>218866947</v>
      </c>
      <c r="X13" s="85"/>
      <c r="Y13" s="77">
        <f>SUM(U13:W13)</f>
        <v>2437872233</v>
      </c>
    </row>
    <row r="14" spans="1:25" ht="22.5" customHeight="1" x14ac:dyDescent="0.45">
      <c r="A14" s="30"/>
      <c r="C14" s="77"/>
      <c r="D14" s="85"/>
      <c r="E14" s="77"/>
      <c r="F14" s="77"/>
      <c r="G14" s="77"/>
      <c r="H14" s="85"/>
      <c r="I14" s="77"/>
      <c r="J14" s="85"/>
      <c r="K14" s="77"/>
      <c r="L14" s="85"/>
      <c r="M14" s="77"/>
      <c r="N14" s="77"/>
      <c r="O14" s="77"/>
      <c r="P14" s="85"/>
      <c r="Q14" s="77"/>
      <c r="R14" s="85"/>
      <c r="S14" s="77"/>
      <c r="T14" s="85"/>
      <c r="U14" s="77"/>
      <c r="V14" s="85"/>
      <c r="W14" s="77"/>
      <c r="X14" s="85"/>
      <c r="Y14" s="77"/>
    </row>
    <row r="15" spans="1:25" ht="22.5" customHeight="1" x14ac:dyDescent="0.45">
      <c r="A15" s="98" t="s">
        <v>106</v>
      </c>
      <c r="B15" s="97"/>
      <c r="C15" s="77"/>
      <c r="D15" s="85"/>
      <c r="E15" s="77"/>
      <c r="F15" s="77"/>
      <c r="G15" s="77"/>
      <c r="H15" s="85"/>
      <c r="I15" s="77"/>
      <c r="J15" s="85"/>
      <c r="K15" s="77"/>
      <c r="L15" s="85"/>
      <c r="M15" s="77"/>
      <c r="N15" s="77"/>
      <c r="O15" s="77"/>
      <c r="P15" s="85"/>
      <c r="Q15" s="77"/>
      <c r="R15" s="85"/>
      <c r="S15" s="77"/>
      <c r="T15" s="85"/>
      <c r="U15" s="77"/>
      <c r="V15" s="85"/>
      <c r="W15" s="77"/>
      <c r="X15" s="85"/>
      <c r="Y15" s="77"/>
    </row>
    <row r="16" spans="1:25" ht="22.5" customHeight="1" x14ac:dyDescent="0.45">
      <c r="A16" s="99" t="s">
        <v>226</v>
      </c>
      <c r="B16" s="97"/>
      <c r="C16" s="77"/>
      <c r="D16" s="85"/>
      <c r="E16" s="77"/>
      <c r="F16" s="77"/>
      <c r="G16" s="77"/>
      <c r="H16" s="85"/>
      <c r="I16" s="77"/>
      <c r="J16" s="85"/>
      <c r="K16" s="77"/>
      <c r="L16" s="85"/>
      <c r="M16" s="77"/>
      <c r="N16" s="77"/>
      <c r="O16" s="77"/>
      <c r="P16" s="85"/>
      <c r="Q16" s="77"/>
      <c r="R16" s="85"/>
      <c r="S16" s="77"/>
      <c r="T16" s="85"/>
      <c r="U16" s="77"/>
      <c r="V16" s="85"/>
      <c r="W16" s="77"/>
      <c r="X16" s="85"/>
      <c r="Y16" s="77"/>
    </row>
    <row r="17" spans="1:27" ht="22.5" customHeight="1" x14ac:dyDescent="0.45">
      <c r="A17" s="31" t="s">
        <v>166</v>
      </c>
      <c r="B17" s="32">
        <v>35</v>
      </c>
      <c r="C17" s="73">
        <v>0</v>
      </c>
      <c r="D17" s="85"/>
      <c r="E17" s="73">
        <v>0</v>
      </c>
      <c r="F17" s="77"/>
      <c r="G17" s="73">
        <v>0</v>
      </c>
      <c r="H17" s="85"/>
      <c r="I17" s="73">
        <v>-6814590</v>
      </c>
      <c r="J17" s="85"/>
      <c r="K17" s="73">
        <v>0</v>
      </c>
      <c r="L17" s="85"/>
      <c r="M17" s="73">
        <v>0</v>
      </c>
      <c r="N17" s="77"/>
      <c r="O17" s="73">
        <v>0</v>
      </c>
      <c r="P17" s="85"/>
      <c r="Q17" s="73">
        <v>0</v>
      </c>
      <c r="R17" s="85"/>
      <c r="S17" s="73">
        <f>SUM(K17:Q17)</f>
        <v>0</v>
      </c>
      <c r="T17" s="73"/>
      <c r="U17" s="73">
        <f>SUM(S17,C17:I17)</f>
        <v>-6814590</v>
      </c>
      <c r="V17" s="85"/>
      <c r="W17" s="73">
        <v>0</v>
      </c>
      <c r="X17" s="85"/>
      <c r="Y17" s="105">
        <f>SUM(U17:W17)</f>
        <v>-6814590</v>
      </c>
    </row>
    <row r="18" spans="1:27" ht="22.5" customHeight="1" x14ac:dyDescent="0.45">
      <c r="A18" s="162" t="s">
        <v>227</v>
      </c>
      <c r="B18" s="97"/>
      <c r="C18" s="72">
        <f>SUM(C17)</f>
        <v>0</v>
      </c>
      <c r="D18" s="85"/>
      <c r="E18" s="72">
        <f>SUM(E17)</f>
        <v>0</v>
      </c>
      <c r="F18" s="77"/>
      <c r="G18" s="72">
        <f>SUM(G17)</f>
        <v>0</v>
      </c>
      <c r="H18" s="85"/>
      <c r="I18" s="72">
        <f>SUM(I17)</f>
        <v>-6814590</v>
      </c>
      <c r="J18" s="85"/>
      <c r="K18" s="72">
        <f>SUM(K17)</f>
        <v>0</v>
      </c>
      <c r="L18" s="85"/>
      <c r="M18" s="72">
        <f>SUM(M17)</f>
        <v>0</v>
      </c>
      <c r="N18" s="77"/>
      <c r="O18" s="72">
        <f>SUM(O17)</f>
        <v>0</v>
      </c>
      <c r="P18" s="85"/>
      <c r="Q18" s="72">
        <f>SUM(Q17)</f>
        <v>0</v>
      </c>
      <c r="R18" s="85"/>
      <c r="S18" s="72">
        <f>SUM(S17)</f>
        <v>0</v>
      </c>
      <c r="T18" s="85"/>
      <c r="U18" s="72">
        <f>SUM(U17)</f>
        <v>-6814590</v>
      </c>
      <c r="V18" s="85"/>
      <c r="W18" s="72">
        <f>SUM(W17)</f>
        <v>0</v>
      </c>
      <c r="X18" s="85"/>
      <c r="Y18" s="72">
        <f>SUM(Y17)</f>
        <v>-6814590</v>
      </c>
    </row>
    <row r="19" spans="1:27" ht="22.5" customHeight="1" x14ac:dyDescent="0.45">
      <c r="A19" s="30"/>
      <c r="B19" s="97"/>
      <c r="C19" s="77"/>
      <c r="D19" s="85"/>
      <c r="E19" s="77"/>
      <c r="F19" s="77"/>
      <c r="G19" s="77"/>
      <c r="H19" s="85"/>
      <c r="I19" s="77"/>
      <c r="J19" s="85"/>
      <c r="K19" s="77"/>
      <c r="L19" s="85"/>
      <c r="M19" s="77"/>
      <c r="N19" s="77"/>
      <c r="O19" s="77"/>
      <c r="P19" s="85"/>
      <c r="Q19" s="77"/>
      <c r="R19" s="85"/>
      <c r="S19" s="77"/>
      <c r="T19" s="85"/>
      <c r="U19" s="77"/>
      <c r="V19" s="85"/>
      <c r="W19" s="77"/>
      <c r="X19" s="85"/>
      <c r="Y19" s="77"/>
    </row>
    <row r="20" spans="1:27" ht="22.5" customHeight="1" x14ac:dyDescent="0.45">
      <c r="A20" s="30" t="s">
        <v>170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</row>
    <row r="21" spans="1:27" ht="22.5" customHeight="1" x14ac:dyDescent="0.45">
      <c r="A21" s="31" t="s">
        <v>221</v>
      </c>
      <c r="C21" s="73">
        <v>0</v>
      </c>
      <c r="D21" s="42"/>
      <c r="E21" s="73">
        <v>0</v>
      </c>
      <c r="F21" s="42"/>
      <c r="G21" s="73">
        <v>0</v>
      </c>
      <c r="H21" s="73"/>
      <c r="I21" s="71">
        <f>SI!C42</f>
        <v>-351722621</v>
      </c>
      <c r="J21" s="73"/>
      <c r="K21" s="74">
        <v>0</v>
      </c>
      <c r="L21" s="73"/>
      <c r="M21" s="74">
        <v>0</v>
      </c>
      <c r="N21" s="74"/>
      <c r="O21" s="74">
        <v>0</v>
      </c>
      <c r="P21" s="73"/>
      <c r="Q21" s="74">
        <v>0</v>
      </c>
      <c r="R21" s="73"/>
      <c r="S21" s="73">
        <f>SUM(K21:Q21)</f>
        <v>0</v>
      </c>
      <c r="T21" s="73"/>
      <c r="U21" s="73">
        <f>SUM(S21,C21:I21)</f>
        <v>-351722621</v>
      </c>
      <c r="V21" s="73"/>
      <c r="W21" s="71">
        <f>SI!C43</f>
        <v>-121952955</v>
      </c>
      <c r="X21" s="73"/>
      <c r="Y21" s="105">
        <f t="shared" ref="Y21:Y22" si="0">SUM(U21:W21)</f>
        <v>-473675576</v>
      </c>
      <c r="Z21" s="151"/>
    </row>
    <row r="22" spans="1:27" ht="22.5" customHeight="1" x14ac:dyDescent="0.45">
      <c r="A22" s="31" t="s">
        <v>60</v>
      </c>
      <c r="C22" s="73">
        <v>0</v>
      </c>
      <c r="D22" s="73"/>
      <c r="E22" s="73">
        <v>0</v>
      </c>
      <c r="F22" s="75"/>
      <c r="G22" s="73">
        <v>0</v>
      </c>
      <c r="H22" s="73"/>
      <c r="I22" s="74">
        <v>-11299124</v>
      </c>
      <c r="J22" s="73"/>
      <c r="K22" s="74">
        <v>-5321017</v>
      </c>
      <c r="L22" s="73"/>
      <c r="M22" s="74">
        <v>45878341</v>
      </c>
      <c r="N22" s="74"/>
      <c r="O22" s="74">
        <v>0</v>
      </c>
      <c r="P22" s="73"/>
      <c r="Q22" s="74">
        <f>SI!C30</f>
        <v>-94434</v>
      </c>
      <c r="R22" s="73"/>
      <c r="S22" s="73">
        <f>SUM(K22:Q22)</f>
        <v>40462890</v>
      </c>
      <c r="T22" s="73"/>
      <c r="U22" s="73">
        <f>SUM(S22,C22:I22)</f>
        <v>29163766</v>
      </c>
      <c r="V22" s="73"/>
      <c r="W22" s="71">
        <v>-753652</v>
      </c>
      <c r="X22" s="73"/>
      <c r="Y22" s="105">
        <f t="shared" si="0"/>
        <v>28410114</v>
      </c>
      <c r="Z22" s="151"/>
      <c r="AA22" s="180"/>
    </row>
    <row r="23" spans="1:27" ht="22.5" customHeight="1" x14ac:dyDescent="0.45">
      <c r="A23" s="30" t="s">
        <v>171</v>
      </c>
      <c r="C23" s="72">
        <f>SUM(C21:C22)</f>
        <v>0</v>
      </c>
      <c r="D23" s="85"/>
      <c r="E23" s="72">
        <f>SUM(E21:E22)</f>
        <v>0</v>
      </c>
      <c r="F23" s="77"/>
      <c r="G23" s="72">
        <f>SUM(G21:G22)</f>
        <v>0</v>
      </c>
      <c r="H23" s="85"/>
      <c r="I23" s="72">
        <f>SUM(I21:I22)</f>
        <v>-363021745</v>
      </c>
      <c r="J23" s="85"/>
      <c r="K23" s="72">
        <f>SUM(K21:K22)</f>
        <v>-5321017</v>
      </c>
      <c r="L23" s="85"/>
      <c r="M23" s="72">
        <f>SUM(M21:M22)</f>
        <v>45878341</v>
      </c>
      <c r="N23" s="77"/>
      <c r="O23" s="72">
        <f>SUM(O21:O22)</f>
        <v>0</v>
      </c>
      <c r="P23" s="85"/>
      <c r="Q23" s="72">
        <f>SUM(Q21:Q22)</f>
        <v>-94434</v>
      </c>
      <c r="R23" s="85"/>
      <c r="S23" s="72">
        <f>SUM(S21:S22)</f>
        <v>40462890</v>
      </c>
      <c r="T23" s="85"/>
      <c r="U23" s="72">
        <f>SUM(U21:U22)</f>
        <v>-322558855</v>
      </c>
      <c r="V23" s="85"/>
      <c r="W23" s="72">
        <f>SUM(W21:W22)</f>
        <v>-122706607</v>
      </c>
      <c r="X23" s="85"/>
      <c r="Y23" s="72">
        <f>SUM(Y21:Y22)</f>
        <v>-445265462</v>
      </c>
      <c r="Z23" s="151"/>
    </row>
    <row r="24" spans="1:27" ht="22.5" customHeight="1" x14ac:dyDescent="0.45">
      <c r="C24" s="75"/>
      <c r="D24" s="73"/>
      <c r="E24" s="75"/>
      <c r="F24" s="75"/>
      <c r="G24" s="75"/>
      <c r="H24" s="73"/>
      <c r="I24" s="75"/>
      <c r="J24" s="73"/>
      <c r="K24" s="75"/>
      <c r="L24" s="73"/>
      <c r="M24" s="75"/>
      <c r="N24" s="75"/>
      <c r="O24" s="75"/>
      <c r="P24" s="73"/>
      <c r="Q24" s="75"/>
      <c r="R24" s="73"/>
      <c r="S24" s="75"/>
      <c r="T24" s="73"/>
      <c r="U24" s="73"/>
      <c r="V24" s="73"/>
      <c r="W24" s="73"/>
      <c r="X24" s="73"/>
      <c r="Y24" s="73"/>
    </row>
    <row r="25" spans="1:27" ht="22.5" customHeight="1" x14ac:dyDescent="0.45">
      <c r="A25" s="31" t="s">
        <v>83</v>
      </c>
      <c r="C25" s="74">
        <v>0</v>
      </c>
      <c r="D25" s="42"/>
      <c r="E25" s="74">
        <v>0</v>
      </c>
      <c r="F25" s="42"/>
      <c r="G25" s="74">
        <v>0</v>
      </c>
      <c r="H25" s="73"/>
      <c r="I25" s="75">
        <f>-M25</f>
        <v>52001236</v>
      </c>
      <c r="J25" s="73"/>
      <c r="K25" s="74">
        <v>0</v>
      </c>
      <c r="L25" s="73"/>
      <c r="M25" s="75">
        <v>-52001236</v>
      </c>
      <c r="N25" s="75"/>
      <c r="O25" s="74">
        <v>0</v>
      </c>
      <c r="P25" s="73"/>
      <c r="Q25" s="74">
        <v>0</v>
      </c>
      <c r="R25" s="73"/>
      <c r="S25" s="73">
        <f>SUM(K25:Q25)</f>
        <v>-52001236</v>
      </c>
      <c r="T25" s="73"/>
      <c r="U25" s="73">
        <f>SUM(S25,C25:I25)</f>
        <v>0</v>
      </c>
      <c r="V25" s="73"/>
      <c r="W25" s="74">
        <v>0</v>
      </c>
      <c r="X25" s="73"/>
      <c r="Y25" s="105">
        <f>SUM(U25:W25)</f>
        <v>0</v>
      </c>
    </row>
    <row r="26" spans="1:27" ht="22.5" customHeight="1" thickBot="1" x14ac:dyDescent="0.5">
      <c r="A26" s="30" t="s">
        <v>202</v>
      </c>
      <c r="C26" s="76">
        <f>SUM(C25,C23,C18,C13)</f>
        <v>681479688</v>
      </c>
      <c r="D26" s="77"/>
      <c r="E26" s="76">
        <f>SUM(E25,E23,E18,E13)</f>
        <v>342170431</v>
      </c>
      <c r="F26" s="77"/>
      <c r="G26" s="76">
        <f>SUM(G25,G23,G18,G13)</f>
        <v>108695924</v>
      </c>
      <c r="H26" s="77"/>
      <c r="I26" s="76">
        <f>SUM(I25,I23,I18,I13)</f>
        <v>-482680504</v>
      </c>
      <c r="J26" s="77"/>
      <c r="K26" s="76">
        <f>SUM(K25,K23,K18,K13)</f>
        <v>-14162691</v>
      </c>
      <c r="L26" s="77"/>
      <c r="M26" s="76">
        <f>SUM(M25,M23,M18,M13)</f>
        <v>1260289567</v>
      </c>
      <c r="N26" s="77"/>
      <c r="O26" s="76">
        <f>SUM(O25,O23,O18,O13)</f>
        <v>-7872929</v>
      </c>
      <c r="P26" s="77"/>
      <c r="Q26" s="76">
        <f>SUM(Q25,Q23,Q18,Q13)</f>
        <v>1712355</v>
      </c>
      <c r="R26" s="77"/>
      <c r="S26" s="76">
        <f>SUM(S25,S23,S18,S13)</f>
        <v>1239966302</v>
      </c>
      <c r="T26" s="77"/>
      <c r="U26" s="76">
        <f>SUM(U25,U23,U18,U13)</f>
        <v>1889631841</v>
      </c>
      <c r="V26" s="77"/>
      <c r="W26" s="76">
        <f>SUM(W25,W23,W18,W13)</f>
        <v>96160340</v>
      </c>
      <c r="X26" s="77"/>
      <c r="Y26" s="76">
        <f>SUM(Y25,Y23,Y18,Y13)</f>
        <v>1985792181</v>
      </c>
    </row>
    <row r="27" spans="1:27" ht="22.5" customHeight="1" thickTop="1" x14ac:dyDescent="0.45">
      <c r="A27" s="30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</row>
    <row r="28" spans="1:27" ht="22.5" customHeight="1" x14ac:dyDescent="0.45">
      <c r="A28" s="30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16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</row>
    <row r="29" spans="1:27" ht="22.5" customHeight="1" x14ac:dyDescent="0.45">
      <c r="A29" s="30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31"/>
    </row>
    <row r="30" spans="1:27" ht="22.5" customHeight="1" x14ac:dyDescent="0.45">
      <c r="A30" s="30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</row>
    <row r="31" spans="1:27" ht="22.5" customHeight="1" x14ac:dyDescent="0.45">
      <c r="A31" s="30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</row>
    <row r="32" spans="1:27" ht="22.5" customHeight="1" x14ac:dyDescent="0.45">
      <c r="A32" s="30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</row>
    <row r="33" spans="1:23" ht="22.5" customHeight="1" x14ac:dyDescent="0.45">
      <c r="A33" s="30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</row>
    <row r="34" spans="1:23" ht="22.5" customHeight="1" x14ac:dyDescent="0.45">
      <c r="A34" s="30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</row>
    <row r="35" spans="1:23" ht="22.5" customHeight="1" x14ac:dyDescent="0.45">
      <c r="A35" s="30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</row>
    <row r="36" spans="1:23" ht="22.5" customHeight="1" x14ac:dyDescent="0.45">
      <c r="A36" s="30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</row>
    <row r="37" spans="1:23" ht="22.5" customHeight="1" x14ac:dyDescent="0.45">
      <c r="A37" s="30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</row>
    <row r="38" spans="1:23" ht="22.5" customHeight="1" x14ac:dyDescent="0.45">
      <c r="A38" s="30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</row>
    <row r="39" spans="1:23" ht="22.5" customHeight="1" x14ac:dyDescent="0.45">
      <c r="A39" s="30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</row>
    <row r="40" spans="1:23" ht="22.5" customHeight="1" x14ac:dyDescent="0.45">
      <c r="A40" s="30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</row>
    <row r="41" spans="1:23" ht="22.5" customHeight="1" x14ac:dyDescent="0.45">
      <c r="A41" s="30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</row>
    <row r="42" spans="1:23" ht="22.5" customHeight="1" x14ac:dyDescent="0.45">
      <c r="A42" s="30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</row>
    <row r="43" spans="1:23" ht="22.5" customHeight="1" x14ac:dyDescent="0.45">
      <c r="A43" s="30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</row>
    <row r="44" spans="1:23" ht="22.5" customHeight="1" x14ac:dyDescent="0.45">
      <c r="A44" s="30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</row>
    <row r="45" spans="1:23" s="54" customFormat="1" ht="22.5" customHeight="1" x14ac:dyDescent="0.45">
      <c r="A45" s="7"/>
      <c r="B45" s="10"/>
      <c r="C45" s="51"/>
      <c r="D45" s="51"/>
      <c r="E45" s="51"/>
      <c r="F45" s="51"/>
      <c r="G45" s="53"/>
      <c r="H45" s="51"/>
      <c r="I45" s="52"/>
      <c r="J45" s="52"/>
      <c r="K45" s="52"/>
      <c r="L45" s="52"/>
      <c r="M45" s="52"/>
      <c r="N45" s="52"/>
      <c r="O45" s="52"/>
      <c r="P45" s="52"/>
      <c r="Q45" s="52"/>
      <c r="R45" s="51"/>
      <c r="S45" s="52"/>
      <c r="T45" s="52"/>
      <c r="U45" s="52"/>
      <c r="V45" s="52"/>
      <c r="W45" s="52"/>
    </row>
    <row r="46" spans="1:23" s="54" customFormat="1" ht="22.5" customHeight="1" x14ac:dyDescent="0.45">
      <c r="A46" s="7"/>
      <c r="B46" s="10"/>
      <c r="C46" s="51"/>
      <c r="D46" s="51"/>
      <c r="E46" s="51"/>
      <c r="F46" s="51"/>
      <c r="G46" s="51"/>
      <c r="H46" s="51"/>
      <c r="I46" s="51"/>
      <c r="J46" s="52"/>
      <c r="K46" s="51"/>
      <c r="L46" s="51"/>
      <c r="M46" s="51"/>
      <c r="N46" s="52"/>
      <c r="O46" s="51"/>
      <c r="P46" s="52"/>
      <c r="Q46" s="51"/>
      <c r="R46" s="51"/>
      <c r="S46" s="51"/>
      <c r="T46" s="52"/>
      <c r="U46" s="51"/>
      <c r="V46" s="52"/>
      <c r="W46" s="51"/>
    </row>
    <row r="47" spans="1:23" s="54" customFormat="1" ht="22.5" customHeight="1" x14ac:dyDescent="0.45">
      <c r="A47" s="7"/>
      <c r="B47" s="10"/>
      <c r="C47" s="51"/>
      <c r="D47" s="51"/>
      <c r="E47" s="51"/>
      <c r="F47" s="51"/>
      <c r="G47" s="53"/>
      <c r="H47" s="51"/>
      <c r="I47" s="52"/>
      <c r="J47" s="52"/>
      <c r="K47" s="52"/>
      <c r="L47" s="52"/>
      <c r="M47" s="52"/>
      <c r="N47" s="52"/>
      <c r="O47" s="52"/>
      <c r="P47" s="52"/>
      <c r="Q47" s="52"/>
      <c r="R47" s="51"/>
      <c r="S47" s="52"/>
      <c r="T47" s="52"/>
      <c r="U47" s="52"/>
      <c r="V47" s="52"/>
      <c r="W47" s="52"/>
    </row>
  </sheetData>
  <mergeCells count="4">
    <mergeCell ref="G6:I6"/>
    <mergeCell ref="K6:S6"/>
    <mergeCell ref="C11:Y11"/>
    <mergeCell ref="C5:Y5"/>
  </mergeCells>
  <pageMargins left="0.75" right="0.7" top="0.48" bottom="1" header="0.5" footer="0.6"/>
  <pageSetup paperSize="9" scale="59" firstPageNumber="14" orientation="landscape" useFirstPageNumber="1" r:id="rId1"/>
  <headerFooter>
    <oddFooter>&amp;Lหมายเหตุประกอบงบการเงินเป็นส่วนหนึ่งของงบการเงินนี้
&amp;C
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0"/>
  <sheetViews>
    <sheetView view="pageBreakPreview" topLeftCell="A11" zoomScaleNormal="55" zoomScaleSheetLayoutView="100" workbookViewId="0">
      <selection activeCell="D36" sqref="D36"/>
    </sheetView>
  </sheetViews>
  <sheetFormatPr defaultColWidth="10.5703125" defaultRowHeight="21.75" customHeight="1" x14ac:dyDescent="0.45"/>
  <cols>
    <col min="1" max="1" width="57.140625" style="31" customWidth="1"/>
    <col min="2" max="2" width="9.140625" style="32" customWidth="1"/>
    <col min="3" max="3" width="1.140625" style="31" customWidth="1"/>
    <col min="4" max="4" width="18.140625" style="60" customWidth="1"/>
    <col min="5" max="5" width="1.140625" style="60" customWidth="1"/>
    <col min="6" max="6" width="17.140625" style="60" customWidth="1"/>
    <col min="7" max="7" width="1" style="60" customWidth="1"/>
    <col min="8" max="8" width="20.140625" style="60" customWidth="1"/>
    <col min="9" max="9" width="1" style="60" customWidth="1"/>
    <col min="10" max="10" width="18.42578125" style="60" customWidth="1"/>
    <col min="11" max="11" width="1.140625" style="60" customWidth="1"/>
    <col min="12" max="12" width="17.85546875" style="56" customWidth="1"/>
    <col min="13" max="13" width="1.140625" style="56" customWidth="1"/>
    <col min="14" max="14" width="18.140625" style="60" customWidth="1"/>
    <col min="15" max="15" width="1" style="60" customWidth="1"/>
    <col min="16" max="16" width="17.85546875" style="56" customWidth="1"/>
    <col min="17" max="16384" width="10.5703125" style="31"/>
  </cols>
  <sheetData>
    <row r="1" spans="1:25" s="6" customFormat="1" ht="23.25" x14ac:dyDescent="0.45">
      <c r="A1" s="168" t="s">
        <v>210</v>
      </c>
      <c r="B1" s="9"/>
      <c r="C1" s="4"/>
      <c r="D1" s="35"/>
      <c r="E1" s="35"/>
      <c r="F1" s="35"/>
      <c r="G1" s="36"/>
      <c r="H1" s="36"/>
      <c r="I1" s="35"/>
      <c r="J1" s="36"/>
    </row>
    <row r="2" spans="1:25" s="6" customFormat="1" ht="23.25" x14ac:dyDescent="0.45">
      <c r="A2" s="169" t="s">
        <v>211</v>
      </c>
      <c r="B2" s="9"/>
      <c r="C2" s="4"/>
      <c r="D2" s="35"/>
      <c r="E2" s="35"/>
      <c r="F2" s="35"/>
      <c r="G2" s="36"/>
      <c r="H2" s="36"/>
      <c r="I2" s="35"/>
      <c r="J2" s="36"/>
    </row>
    <row r="3" spans="1:25" ht="21.75" customHeight="1" x14ac:dyDescent="0.45">
      <c r="A3" s="3" t="s">
        <v>148</v>
      </c>
      <c r="B3" s="9"/>
      <c r="C3" s="5"/>
      <c r="D3" s="51"/>
      <c r="E3" s="51"/>
      <c r="F3" s="51"/>
      <c r="G3" s="51"/>
      <c r="H3" s="51"/>
      <c r="I3" s="51"/>
      <c r="J3" s="51"/>
      <c r="K3" s="51"/>
      <c r="L3" s="52"/>
      <c r="M3" s="52"/>
      <c r="N3" s="51"/>
      <c r="O3" s="51"/>
      <c r="P3" s="52"/>
    </row>
    <row r="4" spans="1:25" ht="21.75" customHeight="1" x14ac:dyDescent="0.45">
      <c r="A4" s="7"/>
      <c r="B4" s="10"/>
      <c r="C4" s="8"/>
      <c r="D4" s="51"/>
      <c r="E4" s="51"/>
      <c r="F4" s="51"/>
      <c r="G4" s="51"/>
      <c r="H4" s="51"/>
      <c r="I4" s="51"/>
      <c r="J4" s="51"/>
      <c r="K4" s="51"/>
      <c r="L4" s="52"/>
      <c r="M4" s="52"/>
      <c r="N4" s="51"/>
      <c r="O4" s="51"/>
      <c r="P4" s="52"/>
    </row>
    <row r="5" spans="1:25" ht="21.75" customHeight="1" x14ac:dyDescent="0.45">
      <c r="D5" s="190" t="s">
        <v>42</v>
      </c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</row>
    <row r="6" spans="1:25" ht="21.75" customHeight="1" x14ac:dyDescent="0.45"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58" t="s">
        <v>84</v>
      </c>
      <c r="O6" s="174"/>
      <c r="P6" s="174"/>
    </row>
    <row r="7" spans="1:25" ht="21.75" customHeight="1" x14ac:dyDescent="0.45">
      <c r="D7" s="174"/>
      <c r="E7" s="174"/>
      <c r="F7" s="58"/>
      <c r="G7" s="174"/>
      <c r="H7" s="58"/>
      <c r="I7" s="174"/>
      <c r="J7" s="188" t="s">
        <v>20</v>
      </c>
      <c r="K7" s="188"/>
      <c r="L7" s="188"/>
      <c r="M7" s="174"/>
      <c r="N7" s="172" t="s">
        <v>85</v>
      </c>
      <c r="O7" s="174"/>
      <c r="P7" s="174"/>
    </row>
    <row r="8" spans="1:25" ht="21.75" customHeight="1" x14ac:dyDescent="0.45">
      <c r="D8" s="58" t="s">
        <v>12</v>
      </c>
      <c r="E8" s="58"/>
      <c r="F8" s="58"/>
      <c r="G8" s="58"/>
      <c r="H8" s="58" t="s">
        <v>133</v>
      </c>
      <c r="I8" s="58"/>
      <c r="J8" s="58"/>
      <c r="K8" s="58"/>
      <c r="L8" s="58"/>
      <c r="M8" s="58"/>
      <c r="N8" s="31"/>
      <c r="O8" s="58"/>
    </row>
    <row r="9" spans="1:25" ht="21.75" customHeight="1" x14ac:dyDescent="0.45">
      <c r="D9" s="58" t="s">
        <v>31</v>
      </c>
      <c r="E9" s="58"/>
      <c r="F9" s="58" t="s">
        <v>29</v>
      </c>
      <c r="G9" s="58"/>
      <c r="H9" s="58" t="s">
        <v>134</v>
      </c>
      <c r="I9" s="58"/>
      <c r="J9" s="58" t="s">
        <v>55</v>
      </c>
      <c r="K9" s="58"/>
      <c r="L9" s="58" t="s">
        <v>25</v>
      </c>
      <c r="M9" s="58"/>
      <c r="N9" s="58" t="s">
        <v>86</v>
      </c>
      <c r="O9" s="58"/>
      <c r="P9" s="58" t="s">
        <v>48</v>
      </c>
    </row>
    <row r="10" spans="1:25" ht="21.75" customHeight="1" x14ac:dyDescent="0.45">
      <c r="B10" s="32" t="s">
        <v>0</v>
      </c>
      <c r="D10" s="58" t="s">
        <v>32</v>
      </c>
      <c r="E10" s="58"/>
      <c r="F10" s="58" t="s">
        <v>30</v>
      </c>
      <c r="G10" s="58"/>
      <c r="H10" s="58" t="s">
        <v>135</v>
      </c>
      <c r="I10" s="58"/>
      <c r="J10" s="58" t="s">
        <v>23</v>
      </c>
      <c r="K10" s="58"/>
      <c r="L10" s="58" t="s">
        <v>26</v>
      </c>
      <c r="M10" s="58"/>
      <c r="N10" s="58" t="s">
        <v>87</v>
      </c>
      <c r="O10" s="58"/>
      <c r="P10" s="58" t="s">
        <v>27</v>
      </c>
    </row>
    <row r="11" spans="1:25" ht="21.75" customHeight="1" x14ac:dyDescent="0.45">
      <c r="D11" s="189" t="s">
        <v>92</v>
      </c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</row>
    <row r="12" spans="1:25" ht="21.75" customHeight="1" x14ac:dyDescent="0.45">
      <c r="A12" s="30" t="s">
        <v>156</v>
      </c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</row>
    <row r="13" spans="1:25" ht="21.75" customHeight="1" x14ac:dyDescent="0.45">
      <c r="A13" s="30" t="s">
        <v>157</v>
      </c>
      <c r="B13" s="78"/>
      <c r="C13" s="78"/>
      <c r="D13" s="77">
        <v>1685079688</v>
      </c>
      <c r="E13" s="77"/>
      <c r="F13" s="77">
        <v>342170431</v>
      </c>
      <c r="G13" s="77"/>
      <c r="H13" s="77">
        <v>-397599771</v>
      </c>
      <c r="I13" s="77"/>
      <c r="J13" s="77">
        <v>58650000</v>
      </c>
      <c r="K13" s="85"/>
      <c r="L13" s="77">
        <v>307559235</v>
      </c>
      <c r="M13" s="85"/>
      <c r="N13" s="77">
        <v>552698753</v>
      </c>
      <c r="O13" s="77"/>
      <c r="P13" s="164">
        <f>SUM(D13:N13)</f>
        <v>2548558336</v>
      </c>
    </row>
    <row r="14" spans="1:25" ht="21.75" customHeight="1" x14ac:dyDescent="0.45">
      <c r="A14" s="30"/>
      <c r="B14" s="78"/>
      <c r="C14" s="78"/>
      <c r="D14" s="77"/>
      <c r="E14" s="77"/>
      <c r="F14" s="77"/>
      <c r="G14" s="77"/>
      <c r="H14" s="77"/>
      <c r="I14" s="77"/>
      <c r="J14" s="77"/>
      <c r="K14" s="85"/>
      <c r="L14" s="77"/>
      <c r="M14" s="85"/>
      <c r="N14" s="77"/>
      <c r="O14" s="77"/>
      <c r="P14" s="77"/>
    </row>
    <row r="15" spans="1:25" ht="22.5" customHeight="1" x14ac:dyDescent="0.45">
      <c r="A15" s="98" t="s">
        <v>106</v>
      </c>
      <c r="B15" s="97"/>
      <c r="C15" s="77"/>
      <c r="D15" s="85"/>
      <c r="E15" s="77"/>
      <c r="F15" s="77"/>
      <c r="G15" s="77"/>
      <c r="H15" s="85"/>
      <c r="I15" s="77"/>
      <c r="J15" s="85"/>
      <c r="K15" s="77"/>
      <c r="L15" s="85"/>
      <c r="M15" s="77"/>
      <c r="N15" s="77"/>
      <c r="O15" s="77"/>
      <c r="P15" s="85"/>
      <c r="Q15" s="77"/>
      <c r="R15" s="85"/>
      <c r="S15" s="77"/>
      <c r="T15" s="85"/>
      <c r="U15" s="77"/>
      <c r="V15" s="85"/>
      <c r="W15" s="77"/>
      <c r="X15" s="85"/>
      <c r="Y15" s="77"/>
    </row>
    <row r="16" spans="1:25" ht="22.5" customHeight="1" x14ac:dyDescent="0.45">
      <c r="A16" s="99" t="s">
        <v>226</v>
      </c>
      <c r="B16" s="97"/>
      <c r="C16" s="77"/>
      <c r="D16" s="85"/>
      <c r="E16" s="77"/>
      <c r="F16" s="77"/>
      <c r="G16" s="77"/>
      <c r="H16" s="85"/>
      <c r="I16" s="77"/>
      <c r="J16" s="85"/>
      <c r="K16" s="77"/>
      <c r="L16" s="85"/>
      <c r="M16" s="77"/>
      <c r="N16" s="77"/>
      <c r="O16" s="77"/>
      <c r="P16" s="85"/>
      <c r="Q16" s="77"/>
      <c r="R16" s="85"/>
      <c r="S16" s="77"/>
      <c r="T16" s="85"/>
      <c r="U16" s="77"/>
      <c r="V16" s="85"/>
      <c r="W16" s="77"/>
      <c r="X16" s="85"/>
      <c r="Y16" s="77"/>
    </row>
    <row r="17" spans="1:25" ht="22.5" customHeight="1" x14ac:dyDescent="0.45">
      <c r="A17" s="31" t="s">
        <v>162</v>
      </c>
      <c r="B17" s="32">
        <v>25</v>
      </c>
      <c r="C17" s="75"/>
      <c r="D17" s="74">
        <v>-1003600000</v>
      </c>
      <c r="E17" s="75"/>
      <c r="F17" s="71">
        <v>0</v>
      </c>
      <c r="G17" s="75"/>
      <c r="H17" s="71">
        <v>0</v>
      </c>
      <c r="I17" s="75"/>
      <c r="J17" s="71">
        <v>0</v>
      </c>
      <c r="K17" s="73"/>
      <c r="L17" s="71">
        <v>0</v>
      </c>
      <c r="M17" s="73"/>
      <c r="N17" s="71">
        <v>0</v>
      </c>
      <c r="O17" s="75"/>
      <c r="P17" s="166">
        <f>SUM(D17:N17)</f>
        <v>-1003600000</v>
      </c>
      <c r="Q17" s="75"/>
      <c r="R17" s="73"/>
      <c r="S17" s="75"/>
      <c r="T17" s="73"/>
      <c r="U17" s="73"/>
      <c r="V17" s="73"/>
      <c r="W17" s="73"/>
      <c r="X17" s="73"/>
      <c r="Y17" s="73"/>
    </row>
    <row r="18" spans="1:25" ht="22.5" customHeight="1" x14ac:dyDescent="0.45">
      <c r="A18" s="31" t="s">
        <v>166</v>
      </c>
      <c r="B18" s="32">
        <v>35</v>
      </c>
      <c r="C18" s="75"/>
      <c r="D18" s="74">
        <v>0</v>
      </c>
      <c r="E18" s="75"/>
      <c r="F18" s="71">
        <v>0</v>
      </c>
      <c r="G18" s="75"/>
      <c r="H18" s="71">
        <v>0</v>
      </c>
      <c r="I18" s="75"/>
      <c r="J18" s="71">
        <v>0</v>
      </c>
      <c r="K18" s="73"/>
      <c r="L18" s="71">
        <v>-27256360</v>
      </c>
      <c r="M18" s="73"/>
      <c r="N18" s="71">
        <v>0</v>
      </c>
      <c r="O18" s="75"/>
      <c r="P18" s="166">
        <f>SUM(D18:N18)</f>
        <v>-27256360</v>
      </c>
      <c r="Q18" s="75"/>
      <c r="R18" s="73"/>
      <c r="S18" s="75"/>
      <c r="T18" s="73"/>
      <c r="U18" s="73"/>
      <c r="V18" s="73"/>
      <c r="W18" s="73"/>
      <c r="X18" s="73"/>
      <c r="Y18" s="73"/>
    </row>
    <row r="19" spans="1:25" ht="22.5" customHeight="1" x14ac:dyDescent="0.45">
      <c r="A19" s="162" t="s">
        <v>227</v>
      </c>
      <c r="B19" s="155"/>
      <c r="C19" s="77"/>
      <c r="D19" s="156">
        <f>SUM(D17:D18)</f>
        <v>-1003600000</v>
      </c>
      <c r="E19" s="77"/>
      <c r="F19" s="156">
        <f>SUM(F17:F18)</f>
        <v>0</v>
      </c>
      <c r="G19" s="77"/>
      <c r="H19" s="156">
        <f>SUM(H17:H18)</f>
        <v>0</v>
      </c>
      <c r="I19" s="77"/>
      <c r="J19" s="156">
        <f>SUM(J17:J18)</f>
        <v>0</v>
      </c>
      <c r="K19" s="77"/>
      <c r="L19" s="156">
        <f>SUM(L17:L18)</f>
        <v>-27256360</v>
      </c>
      <c r="M19" s="77"/>
      <c r="N19" s="156">
        <f>SUM(N17:N18)</f>
        <v>0</v>
      </c>
      <c r="O19" s="77"/>
      <c r="P19" s="156">
        <f>SUM(P17:P18)</f>
        <v>-1030856360</v>
      </c>
      <c r="Q19" s="77"/>
      <c r="R19" s="85"/>
      <c r="S19" s="77"/>
      <c r="T19" s="85"/>
      <c r="U19" s="77"/>
      <c r="V19" s="85"/>
      <c r="W19" s="77"/>
      <c r="X19" s="85"/>
      <c r="Y19" s="77"/>
    </row>
    <row r="20" spans="1:25" ht="22.5" customHeight="1" x14ac:dyDescent="0.45">
      <c r="A20" s="30"/>
      <c r="B20" s="97"/>
      <c r="C20" s="77"/>
      <c r="D20" s="85"/>
      <c r="E20" s="77"/>
      <c r="F20" s="77"/>
      <c r="G20" s="77"/>
      <c r="H20" s="85"/>
      <c r="I20" s="77"/>
      <c r="J20" s="85"/>
      <c r="K20" s="77"/>
      <c r="L20" s="85"/>
      <c r="M20" s="77"/>
      <c r="N20" s="77"/>
      <c r="O20" s="77"/>
      <c r="P20" s="85"/>
      <c r="Q20" s="77"/>
      <c r="R20" s="85"/>
      <c r="S20" s="77"/>
      <c r="T20" s="85"/>
      <c r="U20" s="77"/>
      <c r="V20" s="85"/>
      <c r="W20" s="77"/>
      <c r="X20" s="85"/>
      <c r="Y20" s="77"/>
    </row>
    <row r="21" spans="1:25" ht="21.75" customHeight="1" x14ac:dyDescent="0.45">
      <c r="A21" s="30" t="s">
        <v>170</v>
      </c>
      <c r="B21" s="79"/>
      <c r="C21" s="79"/>
      <c r="D21" s="74"/>
      <c r="E21" s="73"/>
      <c r="F21" s="74"/>
      <c r="G21" s="75"/>
      <c r="H21" s="74"/>
      <c r="I21" s="75"/>
      <c r="J21" s="74"/>
      <c r="K21" s="73"/>
      <c r="L21" s="74"/>
      <c r="M21" s="73"/>
      <c r="N21" s="74"/>
      <c r="O21" s="75"/>
      <c r="P21" s="74"/>
    </row>
    <row r="22" spans="1:25" ht="21.75" customHeight="1" x14ac:dyDescent="0.45">
      <c r="A22" s="31" t="s">
        <v>220</v>
      </c>
      <c r="B22" s="81"/>
      <c r="C22" s="81"/>
      <c r="D22" s="71">
        <v>0</v>
      </c>
      <c r="E22" s="73"/>
      <c r="F22" s="71">
        <v>0</v>
      </c>
      <c r="G22" s="73"/>
      <c r="H22" s="71">
        <v>0</v>
      </c>
      <c r="I22" s="73"/>
      <c r="J22" s="71">
        <v>0</v>
      </c>
      <c r="K22" s="73"/>
      <c r="L22" s="71">
        <v>38644266</v>
      </c>
      <c r="M22" s="73"/>
      <c r="N22" s="74">
        <v>0</v>
      </c>
      <c r="O22" s="75"/>
      <c r="P22" s="71">
        <f>SUM(D22:O22)</f>
        <v>38644266</v>
      </c>
    </row>
    <row r="23" spans="1:25" ht="21.75" customHeight="1" x14ac:dyDescent="0.45">
      <c r="A23" s="31" t="s">
        <v>60</v>
      </c>
      <c r="B23" s="81"/>
      <c r="C23" s="81"/>
      <c r="D23" s="71">
        <v>0</v>
      </c>
      <c r="E23" s="73"/>
      <c r="F23" s="71">
        <v>0</v>
      </c>
      <c r="G23" s="73"/>
      <c r="H23" s="71">
        <v>0</v>
      </c>
      <c r="I23" s="73"/>
      <c r="J23" s="71">
        <v>0</v>
      </c>
      <c r="K23" s="73"/>
      <c r="L23" s="74">
        <v>10395150</v>
      </c>
      <c r="M23" s="73"/>
      <c r="N23" s="74">
        <v>0</v>
      </c>
      <c r="O23" s="75"/>
      <c r="P23" s="71">
        <f>SUM(D23:O23)</f>
        <v>10395150</v>
      </c>
    </row>
    <row r="24" spans="1:25" ht="21.75" customHeight="1" x14ac:dyDescent="0.45">
      <c r="A24" s="30" t="s">
        <v>171</v>
      </c>
      <c r="B24" s="81"/>
      <c r="C24" s="81"/>
      <c r="D24" s="90">
        <f>SUM(D22:D23)</f>
        <v>0</v>
      </c>
      <c r="E24" s="91"/>
      <c r="F24" s="90">
        <f>SUM(F22:F23)</f>
        <v>0</v>
      </c>
      <c r="G24" s="91"/>
      <c r="H24" s="90">
        <f>SUM(H22:H23)</f>
        <v>0</v>
      </c>
      <c r="I24" s="91"/>
      <c r="J24" s="90">
        <f>SUM(J22:J23)</f>
        <v>0</v>
      </c>
      <c r="K24" s="77"/>
      <c r="L24" s="90">
        <f>SUM(L22:L23)</f>
        <v>49039416</v>
      </c>
      <c r="M24" s="77"/>
      <c r="N24" s="90">
        <f>SUM(N22:N23)</f>
        <v>0</v>
      </c>
      <c r="O24" s="91"/>
      <c r="P24" s="90">
        <f>SUM(P22:P23)</f>
        <v>49039416</v>
      </c>
    </row>
    <row r="25" spans="1:25" ht="21.75" customHeight="1" x14ac:dyDescent="0.45">
      <c r="A25" s="30"/>
      <c r="B25" s="81"/>
      <c r="C25" s="81"/>
      <c r="D25" s="91"/>
      <c r="E25" s="91"/>
      <c r="F25" s="91"/>
      <c r="G25" s="91"/>
      <c r="H25" s="91"/>
      <c r="I25" s="91"/>
      <c r="J25" s="91"/>
      <c r="K25" s="77"/>
      <c r="L25" s="91"/>
      <c r="M25" s="77"/>
      <c r="N25" s="91"/>
      <c r="O25" s="91"/>
      <c r="P25" s="91"/>
    </row>
    <row r="26" spans="1:25" ht="21.75" customHeight="1" x14ac:dyDescent="0.45">
      <c r="A26" s="80" t="s">
        <v>163</v>
      </c>
      <c r="B26" s="81"/>
      <c r="C26" s="81"/>
      <c r="D26" s="74">
        <v>0</v>
      </c>
      <c r="E26" s="91"/>
      <c r="F26" s="74">
        <v>0</v>
      </c>
      <c r="G26" s="91"/>
      <c r="H26" s="74">
        <v>0</v>
      </c>
      <c r="I26" s="91"/>
      <c r="J26" s="74">
        <v>12322000</v>
      </c>
      <c r="K26" s="73"/>
      <c r="L26" s="71">
        <v>-12322000</v>
      </c>
      <c r="M26" s="77"/>
      <c r="N26" s="91">
        <v>0</v>
      </c>
      <c r="O26" s="91"/>
      <c r="P26" s="71">
        <f t="shared" ref="P26:P27" si="0">SUM(D26:O26)</f>
        <v>0</v>
      </c>
    </row>
    <row r="27" spans="1:25" ht="21.75" customHeight="1" x14ac:dyDescent="0.45">
      <c r="A27" s="80" t="s">
        <v>83</v>
      </c>
      <c r="B27" s="81"/>
      <c r="C27" s="81"/>
      <c r="D27" s="74">
        <v>0</v>
      </c>
      <c r="E27" s="75"/>
      <c r="F27" s="74">
        <v>0</v>
      </c>
      <c r="G27" s="75"/>
      <c r="H27" s="74">
        <v>0</v>
      </c>
      <c r="I27" s="75"/>
      <c r="J27" s="74">
        <v>0</v>
      </c>
      <c r="K27" s="73"/>
      <c r="L27" s="159">
        <v>40909786</v>
      </c>
      <c r="M27" s="151"/>
      <c r="N27" s="152">
        <v>-40909786</v>
      </c>
      <c r="O27" s="75"/>
      <c r="P27" s="71">
        <f t="shared" si="0"/>
        <v>0</v>
      </c>
    </row>
    <row r="28" spans="1:25" ht="21.75" customHeight="1" x14ac:dyDescent="0.45">
      <c r="A28" s="80" t="s">
        <v>136</v>
      </c>
      <c r="C28" s="78"/>
      <c r="D28" s="73">
        <v>0</v>
      </c>
      <c r="E28" s="73"/>
      <c r="F28" s="73">
        <v>0</v>
      </c>
      <c r="G28" s="73"/>
      <c r="H28" s="73">
        <v>397599771</v>
      </c>
      <c r="I28" s="73"/>
      <c r="J28" s="73">
        <v>0</v>
      </c>
      <c r="K28" s="104"/>
      <c r="L28" s="73">
        <v>0</v>
      </c>
      <c r="M28" s="151"/>
      <c r="N28" s="73">
        <v>0</v>
      </c>
      <c r="O28" s="84"/>
      <c r="P28" s="71">
        <f>SUM(D28:O28)</f>
        <v>397599771</v>
      </c>
    </row>
    <row r="29" spans="1:25" ht="21.75" customHeight="1" thickBot="1" x14ac:dyDescent="0.5">
      <c r="A29" s="30" t="s">
        <v>158</v>
      </c>
      <c r="B29" s="82"/>
      <c r="C29" s="82"/>
      <c r="D29" s="76">
        <f>SUM(D26:D28,D24,D19,D13)</f>
        <v>681479688</v>
      </c>
      <c r="E29" s="77"/>
      <c r="F29" s="76">
        <f>SUM(F26:F28,F24,F19,F13)</f>
        <v>342170431</v>
      </c>
      <c r="G29" s="77"/>
      <c r="H29" s="76">
        <f>SUM(H26:H28,H24,H19,H13)</f>
        <v>0</v>
      </c>
      <c r="I29" s="77"/>
      <c r="J29" s="76">
        <f>SUM(J26:J28,J24,J19,J13)</f>
        <v>70972000</v>
      </c>
      <c r="K29" s="77"/>
      <c r="L29" s="76">
        <f>SUM(L26:L28,L24,L19,L13)</f>
        <v>357930077</v>
      </c>
      <c r="M29" s="77"/>
      <c r="N29" s="76">
        <f>SUM(N26:N28,N24,N19,N13)</f>
        <v>511788967</v>
      </c>
      <c r="O29" s="77"/>
      <c r="P29" s="76">
        <f>SUM(P26:P28,P24,P19,P13)</f>
        <v>1964341163</v>
      </c>
    </row>
    <row r="30" spans="1:25" ht="21.6" customHeight="1" thickTop="1" x14ac:dyDescent="0.45"/>
  </sheetData>
  <mergeCells count="3">
    <mergeCell ref="D5:P5"/>
    <mergeCell ref="J7:L7"/>
    <mergeCell ref="D11:P11"/>
  </mergeCells>
  <phoneticPr fontId="0" type="noConversion"/>
  <pageMargins left="0.8" right="0.8" top="0.48" bottom="0.4" header="0.5" footer="0.6"/>
  <pageSetup paperSize="9" scale="73" firstPageNumber="15" fitToHeight="0" orientation="landscape" useFirstPageNumber="1" r:id="rId1"/>
  <headerFooter>
    <oddFooter>&amp;L  หมายเหตุประกอบงบการเงินเป็นส่วนหนึ่งของงบการเงินนี้
&amp;C
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view="pageBreakPreview" topLeftCell="A11" zoomScaleNormal="55" zoomScaleSheetLayoutView="100" workbookViewId="0">
      <selection activeCell="D36" sqref="D36"/>
    </sheetView>
  </sheetViews>
  <sheetFormatPr defaultColWidth="10.5703125" defaultRowHeight="21.75" customHeight="1" x14ac:dyDescent="0.45"/>
  <cols>
    <col min="1" max="1" width="57.140625" style="31" customWidth="1"/>
    <col min="2" max="2" width="9.140625" style="32" customWidth="1"/>
    <col min="3" max="3" width="1.140625" style="31" customWidth="1"/>
    <col min="4" max="4" width="18.140625" style="60" customWidth="1"/>
    <col min="5" max="5" width="1.140625" style="60" customWidth="1"/>
    <col min="6" max="6" width="17.140625" style="60" customWidth="1"/>
    <col min="7" max="7" width="1" style="60" customWidth="1"/>
    <col min="8" max="8" width="18.42578125" style="60" customWidth="1"/>
    <col min="9" max="9" width="1.140625" style="60" customWidth="1"/>
    <col min="10" max="10" width="17.85546875" style="56" customWidth="1"/>
    <col min="11" max="11" width="1.140625" style="56" customWidth="1"/>
    <col min="12" max="12" width="18.140625" style="60" customWidth="1"/>
    <col min="13" max="13" width="1" style="60" customWidth="1"/>
    <col min="14" max="14" width="17.85546875" style="56" customWidth="1"/>
    <col min="15" max="15" width="10.5703125" style="151"/>
    <col min="16" max="16" width="16.140625" style="31" customWidth="1"/>
    <col min="17" max="16384" width="10.5703125" style="31"/>
  </cols>
  <sheetData>
    <row r="1" spans="1:15" s="6" customFormat="1" ht="23.25" x14ac:dyDescent="0.45">
      <c r="A1" s="168" t="s">
        <v>210</v>
      </c>
      <c r="B1" s="9"/>
      <c r="C1" s="4"/>
      <c r="D1" s="35"/>
      <c r="E1" s="35"/>
      <c r="F1" s="35"/>
      <c r="G1" s="35"/>
      <c r="H1" s="36"/>
    </row>
    <row r="2" spans="1:15" s="6" customFormat="1" ht="23.25" x14ac:dyDescent="0.45">
      <c r="A2" s="169" t="s">
        <v>211</v>
      </c>
      <c r="B2" s="9"/>
      <c r="C2" s="4"/>
      <c r="D2" s="35"/>
      <c r="E2" s="35"/>
      <c r="F2" s="35"/>
      <c r="G2" s="35"/>
      <c r="H2" s="36"/>
    </row>
    <row r="3" spans="1:15" ht="21.75" customHeight="1" x14ac:dyDescent="0.45">
      <c r="A3" s="3" t="s">
        <v>148</v>
      </c>
      <c r="B3" s="9"/>
      <c r="C3" s="5"/>
      <c r="D3" s="51"/>
      <c r="E3" s="51"/>
      <c r="F3" s="51"/>
      <c r="G3" s="51"/>
      <c r="H3" s="51"/>
      <c r="I3" s="51"/>
      <c r="J3" s="52"/>
      <c r="K3" s="52"/>
      <c r="L3" s="51"/>
      <c r="M3" s="51"/>
      <c r="N3" s="52"/>
      <c r="O3" s="31"/>
    </row>
    <row r="4" spans="1:15" ht="21.75" customHeight="1" x14ac:dyDescent="0.45">
      <c r="A4" s="7"/>
      <c r="B4" s="10"/>
      <c r="C4" s="8"/>
      <c r="D4" s="51"/>
      <c r="E4" s="51"/>
      <c r="F4" s="51"/>
      <c r="G4" s="51"/>
      <c r="H4" s="51"/>
      <c r="I4" s="51"/>
      <c r="J4" s="52"/>
      <c r="K4" s="52"/>
      <c r="L4" s="51"/>
      <c r="M4" s="51"/>
      <c r="N4" s="52"/>
      <c r="O4" s="31"/>
    </row>
    <row r="5" spans="1:15" ht="21.75" customHeight="1" x14ac:dyDescent="0.45">
      <c r="D5" s="190" t="s">
        <v>42</v>
      </c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31"/>
    </row>
    <row r="6" spans="1:15" ht="21.75" customHeight="1" x14ac:dyDescent="0.45">
      <c r="D6" s="174"/>
      <c r="E6" s="174"/>
      <c r="F6" s="174"/>
      <c r="G6" s="174"/>
      <c r="H6" s="174"/>
      <c r="I6" s="174"/>
      <c r="J6" s="174"/>
      <c r="K6" s="174"/>
      <c r="L6" s="58" t="s">
        <v>84</v>
      </c>
      <c r="M6" s="174"/>
      <c r="N6" s="174"/>
      <c r="O6" s="31"/>
    </row>
    <row r="7" spans="1:15" ht="21.75" customHeight="1" x14ac:dyDescent="0.45">
      <c r="D7" s="174"/>
      <c r="E7" s="174"/>
      <c r="F7" s="58"/>
      <c r="G7" s="174"/>
      <c r="H7" s="188" t="s">
        <v>20</v>
      </c>
      <c r="I7" s="188"/>
      <c r="J7" s="188"/>
      <c r="K7" s="174"/>
      <c r="L7" s="172" t="s">
        <v>85</v>
      </c>
      <c r="M7" s="174"/>
      <c r="N7" s="174"/>
      <c r="O7" s="31"/>
    </row>
    <row r="8" spans="1:15" ht="21.75" customHeight="1" x14ac:dyDescent="0.45">
      <c r="D8" s="58" t="s">
        <v>12</v>
      </c>
      <c r="E8" s="58"/>
      <c r="F8" s="58"/>
      <c r="G8" s="58"/>
      <c r="H8" s="58"/>
      <c r="I8" s="58"/>
      <c r="J8" s="58"/>
      <c r="K8" s="58"/>
      <c r="L8" s="31"/>
      <c r="M8" s="58"/>
      <c r="O8" s="31"/>
    </row>
    <row r="9" spans="1:15" ht="21.75" customHeight="1" x14ac:dyDescent="0.45">
      <c r="D9" s="58" t="s">
        <v>31</v>
      </c>
      <c r="E9" s="58"/>
      <c r="F9" s="58" t="s">
        <v>29</v>
      </c>
      <c r="G9" s="58"/>
      <c r="H9" s="58" t="s">
        <v>55</v>
      </c>
      <c r="I9" s="58"/>
      <c r="J9" s="58" t="s">
        <v>25</v>
      </c>
      <c r="K9" s="58"/>
      <c r="L9" s="58" t="s">
        <v>86</v>
      </c>
      <c r="M9" s="58"/>
      <c r="N9" s="58" t="s">
        <v>48</v>
      </c>
      <c r="O9" s="31"/>
    </row>
    <row r="10" spans="1:15" ht="21.75" customHeight="1" x14ac:dyDescent="0.45">
      <c r="B10" s="32" t="s">
        <v>0</v>
      </c>
      <c r="D10" s="58" t="s">
        <v>32</v>
      </c>
      <c r="E10" s="58"/>
      <c r="F10" s="58" t="s">
        <v>30</v>
      </c>
      <c r="G10" s="58"/>
      <c r="H10" s="58" t="s">
        <v>23</v>
      </c>
      <c r="I10" s="58"/>
      <c r="J10" s="58" t="s">
        <v>26</v>
      </c>
      <c r="K10" s="58"/>
      <c r="L10" s="58" t="s">
        <v>87</v>
      </c>
      <c r="M10" s="58"/>
      <c r="N10" s="58" t="s">
        <v>27</v>
      </c>
      <c r="O10" s="31"/>
    </row>
    <row r="11" spans="1:15" ht="21.75" customHeight="1" x14ac:dyDescent="0.45">
      <c r="D11" s="189" t="s">
        <v>92</v>
      </c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31"/>
    </row>
    <row r="12" spans="1:15" ht="21.75" customHeight="1" x14ac:dyDescent="0.45">
      <c r="A12" s="30" t="s">
        <v>200</v>
      </c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31"/>
    </row>
    <row r="13" spans="1:15" ht="21.75" customHeight="1" x14ac:dyDescent="0.45">
      <c r="A13" s="30" t="s">
        <v>201</v>
      </c>
      <c r="B13" s="78"/>
      <c r="C13" s="78"/>
      <c r="D13" s="77">
        <v>681479688</v>
      </c>
      <c r="E13" s="77"/>
      <c r="F13" s="77">
        <v>342170431</v>
      </c>
      <c r="G13" s="77"/>
      <c r="H13" s="77">
        <v>70972000</v>
      </c>
      <c r="I13" s="85"/>
      <c r="J13" s="77">
        <v>357930077</v>
      </c>
      <c r="K13" s="85"/>
      <c r="L13" s="77">
        <v>511788967</v>
      </c>
      <c r="M13" s="77"/>
      <c r="N13" s="164">
        <f>SUM(D13:L13)</f>
        <v>1964341163</v>
      </c>
      <c r="O13" s="31"/>
    </row>
    <row r="14" spans="1:15" ht="21.75" customHeight="1" x14ac:dyDescent="0.45">
      <c r="A14" s="30"/>
      <c r="B14" s="78"/>
      <c r="C14" s="78"/>
      <c r="D14" s="77"/>
      <c r="E14" s="77"/>
      <c r="F14" s="77"/>
      <c r="G14" s="77"/>
      <c r="H14" s="77"/>
      <c r="I14" s="85"/>
      <c r="J14" s="77"/>
      <c r="K14" s="85"/>
      <c r="L14" s="77"/>
      <c r="M14" s="77"/>
      <c r="N14" s="77"/>
      <c r="O14" s="31"/>
    </row>
    <row r="15" spans="1:15" ht="22.5" customHeight="1" x14ac:dyDescent="0.45">
      <c r="A15" s="98" t="s">
        <v>106</v>
      </c>
      <c r="B15" s="97"/>
      <c r="C15" s="77"/>
      <c r="D15" s="85"/>
      <c r="E15" s="77"/>
      <c r="F15" s="77"/>
      <c r="G15" s="77"/>
      <c r="H15" s="85"/>
      <c r="I15" s="77"/>
      <c r="J15" s="85"/>
      <c r="K15" s="77"/>
      <c r="L15" s="77"/>
      <c r="M15" s="77"/>
      <c r="N15" s="85"/>
      <c r="O15" s="31"/>
    </row>
    <row r="16" spans="1:15" ht="22.5" customHeight="1" x14ac:dyDescent="0.45">
      <c r="A16" s="99" t="s">
        <v>226</v>
      </c>
      <c r="B16" s="97"/>
      <c r="C16" s="77"/>
      <c r="D16" s="85"/>
      <c r="E16" s="77"/>
      <c r="F16" s="77"/>
      <c r="G16" s="77"/>
      <c r="H16" s="85"/>
      <c r="I16" s="77"/>
      <c r="J16" s="85"/>
      <c r="K16" s="77"/>
      <c r="L16" s="77"/>
      <c r="M16" s="77"/>
      <c r="N16" s="85"/>
      <c r="O16" s="31"/>
    </row>
    <row r="17" spans="1:15" ht="22.5" customHeight="1" x14ac:dyDescent="0.45">
      <c r="A17" s="31" t="s">
        <v>166</v>
      </c>
      <c r="B17" s="32">
        <v>35</v>
      </c>
      <c r="C17" s="75"/>
      <c r="D17" s="74">
        <v>0</v>
      </c>
      <c r="E17" s="75"/>
      <c r="F17" s="71">
        <v>0</v>
      </c>
      <c r="G17" s="75"/>
      <c r="H17" s="71">
        <v>0</v>
      </c>
      <c r="I17" s="73"/>
      <c r="J17" s="71">
        <v>-6814590</v>
      </c>
      <c r="K17" s="73"/>
      <c r="L17" s="71">
        <v>0</v>
      </c>
      <c r="M17" s="75"/>
      <c r="N17" s="71">
        <f>SUM(D17:L17)</f>
        <v>-6814590</v>
      </c>
      <c r="O17" s="31"/>
    </row>
    <row r="18" spans="1:15" ht="22.5" customHeight="1" x14ac:dyDescent="0.45">
      <c r="A18" s="162" t="s">
        <v>227</v>
      </c>
      <c r="B18" s="155"/>
      <c r="C18" s="77"/>
      <c r="D18" s="156">
        <f>SUM(D17)</f>
        <v>0</v>
      </c>
      <c r="E18" s="77"/>
      <c r="F18" s="156">
        <f>SUM(F17)</f>
        <v>0</v>
      </c>
      <c r="G18" s="77"/>
      <c r="H18" s="156">
        <f>SUM(H17)</f>
        <v>0</v>
      </c>
      <c r="I18" s="77"/>
      <c r="J18" s="156">
        <f>SUM(J17)</f>
        <v>-6814590</v>
      </c>
      <c r="K18" s="77"/>
      <c r="L18" s="156">
        <f>SUM(L17)</f>
        <v>0</v>
      </c>
      <c r="M18" s="77"/>
      <c r="N18" s="156">
        <f>SUM(N17)</f>
        <v>-6814590</v>
      </c>
      <c r="O18" s="31"/>
    </row>
    <row r="19" spans="1:15" ht="22.5" customHeight="1" x14ac:dyDescent="0.45">
      <c r="A19" s="30"/>
      <c r="B19" s="97"/>
      <c r="C19" s="77"/>
      <c r="D19" s="85"/>
      <c r="E19" s="77"/>
      <c r="F19" s="77"/>
      <c r="G19" s="77"/>
      <c r="H19" s="85"/>
      <c r="I19" s="77"/>
      <c r="J19" s="85"/>
      <c r="K19" s="77"/>
      <c r="L19" s="77"/>
      <c r="M19" s="77"/>
      <c r="N19" s="85"/>
      <c r="O19" s="31"/>
    </row>
    <row r="20" spans="1:15" ht="21.75" customHeight="1" x14ac:dyDescent="0.45">
      <c r="A20" s="30" t="s">
        <v>170</v>
      </c>
      <c r="B20" s="79"/>
      <c r="C20" s="79"/>
      <c r="D20" s="74"/>
      <c r="E20" s="73"/>
      <c r="F20" s="74"/>
      <c r="G20" s="75"/>
      <c r="H20" s="74"/>
      <c r="I20" s="73"/>
      <c r="J20" s="74"/>
      <c r="K20" s="73"/>
      <c r="L20" s="74"/>
      <c r="M20" s="75"/>
      <c r="N20" s="74"/>
      <c r="O20" s="31"/>
    </row>
    <row r="21" spans="1:15" ht="21.75" customHeight="1" x14ac:dyDescent="0.45">
      <c r="A21" s="31" t="s">
        <v>221</v>
      </c>
      <c r="B21" s="81"/>
      <c r="C21" s="81"/>
      <c r="D21" s="71">
        <v>0</v>
      </c>
      <c r="E21" s="73"/>
      <c r="F21" s="71">
        <v>0</v>
      </c>
      <c r="G21" s="73"/>
      <c r="H21" s="71">
        <v>0</v>
      </c>
      <c r="I21" s="73"/>
      <c r="J21" s="71">
        <f>SI!G25</f>
        <v>-172116110</v>
      </c>
      <c r="K21" s="73"/>
      <c r="L21" s="74">
        <v>0</v>
      </c>
      <c r="M21" s="75"/>
      <c r="N21" s="71">
        <f>SUM(D21:L21)</f>
        <v>-172116110</v>
      </c>
      <c r="O21" s="31"/>
    </row>
    <row r="22" spans="1:15" ht="21.75" customHeight="1" x14ac:dyDescent="0.45">
      <c r="A22" s="31" t="s">
        <v>60</v>
      </c>
      <c r="B22" s="81"/>
      <c r="C22" s="81"/>
      <c r="D22" s="71">
        <v>0</v>
      </c>
      <c r="E22" s="73"/>
      <c r="F22" s="71">
        <v>0</v>
      </c>
      <c r="G22" s="73"/>
      <c r="H22" s="71">
        <v>0</v>
      </c>
      <c r="I22" s="73"/>
      <c r="J22" s="74">
        <v>-11299124</v>
      </c>
      <c r="K22" s="73"/>
      <c r="L22" s="74">
        <v>45878341</v>
      </c>
      <c r="M22" s="75"/>
      <c r="N22" s="71">
        <f>SUM(D22:L22)</f>
        <v>34579217</v>
      </c>
      <c r="O22" s="31"/>
    </row>
    <row r="23" spans="1:15" ht="21.75" customHeight="1" x14ac:dyDescent="0.45">
      <c r="A23" s="30" t="s">
        <v>171</v>
      </c>
      <c r="B23" s="81"/>
      <c r="C23" s="81"/>
      <c r="D23" s="90">
        <f>SUM(D21:D22)</f>
        <v>0</v>
      </c>
      <c r="E23" s="91"/>
      <c r="F23" s="90">
        <f>SUM(F21:F22)</f>
        <v>0</v>
      </c>
      <c r="G23" s="91"/>
      <c r="H23" s="90">
        <f>SUM(H21:H22)</f>
        <v>0</v>
      </c>
      <c r="I23" s="77"/>
      <c r="J23" s="90">
        <f>SUM(J21:J22)</f>
        <v>-183415234</v>
      </c>
      <c r="K23" s="77"/>
      <c r="L23" s="90">
        <f>SUM(L21:L22)</f>
        <v>45878341</v>
      </c>
      <c r="M23" s="91"/>
      <c r="N23" s="90">
        <f>SUM(N21:N22)</f>
        <v>-137536893</v>
      </c>
      <c r="O23" s="31"/>
    </row>
    <row r="24" spans="1:15" ht="21.75" customHeight="1" x14ac:dyDescent="0.45">
      <c r="A24" s="30"/>
      <c r="B24" s="81"/>
      <c r="C24" s="81"/>
      <c r="D24" s="91"/>
      <c r="E24" s="91"/>
      <c r="F24" s="91"/>
      <c r="G24" s="91"/>
      <c r="H24" s="91"/>
      <c r="I24" s="77"/>
      <c r="J24" s="91"/>
      <c r="K24" s="77"/>
      <c r="L24" s="91"/>
      <c r="M24" s="91"/>
      <c r="N24" s="91"/>
      <c r="O24" s="31"/>
    </row>
    <row r="25" spans="1:15" ht="21.75" customHeight="1" x14ac:dyDescent="0.45">
      <c r="A25" s="80" t="s">
        <v>83</v>
      </c>
      <c r="B25" s="81"/>
      <c r="C25" s="81"/>
      <c r="D25" s="74">
        <v>0</v>
      </c>
      <c r="E25" s="75"/>
      <c r="F25" s="74">
        <v>0</v>
      </c>
      <c r="G25" s="75"/>
      <c r="H25" s="74">
        <v>0</v>
      </c>
      <c r="I25" s="73"/>
      <c r="J25" s="71">
        <f>-L25</f>
        <v>40932943</v>
      </c>
      <c r="K25" s="151"/>
      <c r="L25" s="152">
        <v>-40932943</v>
      </c>
      <c r="M25" s="75"/>
      <c r="N25" s="71">
        <f t="shared" ref="N25" si="0">SUM(D25:L25)</f>
        <v>0</v>
      </c>
      <c r="O25" s="31"/>
    </row>
    <row r="26" spans="1:15" ht="21.75" customHeight="1" thickBot="1" x14ac:dyDescent="0.5">
      <c r="A26" s="30" t="s">
        <v>202</v>
      </c>
      <c r="B26" s="82"/>
      <c r="C26" s="82"/>
      <c r="D26" s="76">
        <f>SUM(D25,D23,D18,D13)</f>
        <v>681479688</v>
      </c>
      <c r="E26" s="77"/>
      <c r="F26" s="76">
        <f>SUM(F25,F23,F18,F13)</f>
        <v>342170431</v>
      </c>
      <c r="G26" s="77"/>
      <c r="H26" s="76">
        <f>SUM(H25,H23,H18,H13)</f>
        <v>70972000</v>
      </c>
      <c r="I26" s="77"/>
      <c r="J26" s="76">
        <f>SUM(J25,J23,J18,J13)</f>
        <v>208633196</v>
      </c>
      <c r="K26" s="77"/>
      <c r="L26" s="76">
        <f>SUM(L25,L23,L18,L13)</f>
        <v>516734365</v>
      </c>
      <c r="M26" s="77"/>
      <c r="N26" s="76">
        <f>SUM(N25,N23,N18,N13)</f>
        <v>1819989680</v>
      </c>
      <c r="O26" s="31"/>
    </row>
    <row r="27" spans="1:15" ht="21.75" customHeight="1" thickTop="1" x14ac:dyDescent="0.45"/>
  </sheetData>
  <mergeCells count="3">
    <mergeCell ref="D5:N5"/>
    <mergeCell ref="H7:J7"/>
    <mergeCell ref="D11:N11"/>
  </mergeCells>
  <pageMargins left="0.8" right="0.8" top="0.48" bottom="0.4" header="0.5" footer="0.6"/>
  <pageSetup paperSize="9" scale="81" firstPageNumber="16" orientation="landscape" useFirstPageNumber="1" r:id="rId1"/>
  <headerFooter>
    <oddFooter>&amp;Lหมายเหตุประกอบงบการเงินเป็นส่วนหนึ่งของงบการเงินนี้
&amp;C
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abSelected="1" view="pageBreakPreview" zoomScaleNormal="90" zoomScaleSheetLayoutView="100" workbookViewId="0">
      <selection activeCell="M93" sqref="M93"/>
    </sheetView>
  </sheetViews>
  <sheetFormatPr defaultColWidth="9.140625" defaultRowHeight="23.25" customHeight="1" x14ac:dyDescent="0.45"/>
  <cols>
    <col min="1" max="1" width="61.140625" style="16" customWidth="1"/>
    <col min="2" max="2" width="14" style="101" customWidth="1"/>
    <col min="3" max="3" width="1.140625" style="101" customWidth="1"/>
    <col min="4" max="4" width="14" style="101" customWidth="1"/>
    <col min="5" max="5" width="1.140625" style="101" customWidth="1"/>
    <col min="6" max="6" width="14.7109375" style="42" customWidth="1"/>
    <col min="7" max="7" width="1.140625" style="101" customWidth="1"/>
    <col min="8" max="8" width="14.7109375" style="42" customWidth="1"/>
    <col min="9" max="9" width="1.140625" style="18" customWidth="1"/>
    <col min="10" max="16384" width="9.140625" style="18"/>
  </cols>
  <sheetData>
    <row r="1" spans="1:9" s="6" customFormat="1" x14ac:dyDescent="0.45">
      <c r="A1" s="168" t="s">
        <v>210</v>
      </c>
      <c r="B1" s="9"/>
      <c r="C1" s="4"/>
      <c r="D1" s="35"/>
      <c r="E1" s="35"/>
      <c r="F1" s="35"/>
      <c r="G1" s="36"/>
      <c r="H1" s="36"/>
      <c r="I1" s="35"/>
    </row>
    <row r="2" spans="1:9" s="6" customFormat="1" x14ac:dyDescent="0.45">
      <c r="A2" s="169" t="s">
        <v>211</v>
      </c>
      <c r="B2" s="9"/>
      <c r="C2" s="4"/>
      <c r="D2" s="35"/>
      <c r="E2" s="35"/>
      <c r="F2" s="35"/>
      <c r="G2" s="36"/>
      <c r="H2" s="36"/>
      <c r="I2" s="35"/>
    </row>
    <row r="3" spans="1:9" s="6" customFormat="1" ht="23.25" customHeight="1" x14ac:dyDescent="0.45">
      <c r="A3" s="3" t="s">
        <v>94</v>
      </c>
      <c r="B3" s="50"/>
      <c r="C3" s="50"/>
      <c r="D3" s="50"/>
      <c r="E3" s="50"/>
      <c r="F3" s="50"/>
      <c r="G3" s="50"/>
      <c r="H3" s="50"/>
    </row>
    <row r="4" spans="1:9" s="15" customFormat="1" ht="23.25" customHeight="1" x14ac:dyDescent="0.45">
      <c r="A4" s="13"/>
      <c r="B4" s="50"/>
      <c r="C4" s="50"/>
      <c r="D4" s="50"/>
      <c r="E4" s="50"/>
      <c r="F4" s="50"/>
      <c r="G4" s="50"/>
      <c r="H4" s="50"/>
    </row>
    <row r="5" spans="1:9" ht="23.25" customHeight="1" x14ac:dyDescent="0.45">
      <c r="A5" s="16" t="s">
        <v>17</v>
      </c>
      <c r="B5" s="192" t="s">
        <v>15</v>
      </c>
      <c r="C5" s="192"/>
      <c r="D5" s="192"/>
      <c r="E5" s="40"/>
      <c r="F5" s="185" t="s">
        <v>42</v>
      </c>
      <c r="G5" s="185"/>
      <c r="H5" s="185"/>
    </row>
    <row r="6" spans="1:9" ht="23.25" customHeight="1" x14ac:dyDescent="0.45">
      <c r="B6" s="183" t="s">
        <v>204</v>
      </c>
      <c r="C6" s="184"/>
      <c r="D6" s="184"/>
      <c r="E6" s="45"/>
      <c r="F6" s="183" t="s">
        <v>204</v>
      </c>
      <c r="G6" s="184"/>
      <c r="H6" s="184"/>
    </row>
    <row r="7" spans="1:9" ht="23.25" customHeight="1" x14ac:dyDescent="0.45">
      <c r="B7" s="138" t="s">
        <v>199</v>
      </c>
      <c r="C7" s="139"/>
      <c r="D7" s="138" t="s">
        <v>155</v>
      </c>
      <c r="E7" s="139"/>
      <c r="F7" s="138" t="s">
        <v>199</v>
      </c>
      <c r="G7" s="139"/>
      <c r="H7" s="138" t="s">
        <v>155</v>
      </c>
    </row>
    <row r="8" spans="1:9" ht="23.25" customHeight="1" x14ac:dyDescent="0.45">
      <c r="B8" s="191" t="s">
        <v>92</v>
      </c>
      <c r="C8" s="191"/>
      <c r="D8" s="191"/>
      <c r="E8" s="191"/>
      <c r="F8" s="191"/>
      <c r="G8" s="191"/>
      <c r="H8" s="191"/>
    </row>
    <row r="9" spans="1:9" ht="23.25" customHeight="1" x14ac:dyDescent="0.45">
      <c r="A9" s="33" t="s">
        <v>21</v>
      </c>
      <c r="B9" s="108"/>
      <c r="C9" s="108"/>
      <c r="D9" s="161"/>
      <c r="E9" s="108"/>
      <c r="F9" s="108"/>
      <c r="G9" s="108"/>
      <c r="H9" s="161"/>
    </row>
    <row r="10" spans="1:9" ht="23.25" customHeight="1" x14ac:dyDescent="0.45">
      <c r="A10" s="100" t="s">
        <v>217</v>
      </c>
      <c r="B10" s="101">
        <f>+SI!C25</f>
        <v>-473675576</v>
      </c>
      <c r="D10" s="101">
        <f>SI!E25</f>
        <v>62310312</v>
      </c>
      <c r="F10" s="101">
        <f>+SI!G25</f>
        <v>-172116110</v>
      </c>
      <c r="H10" s="101">
        <f>SI!I25</f>
        <v>38644266</v>
      </c>
    </row>
    <row r="11" spans="1:9" ht="23.25" customHeight="1" x14ac:dyDescent="0.45">
      <c r="A11" s="34" t="s">
        <v>192</v>
      </c>
      <c r="F11" s="101"/>
      <c r="H11" s="101"/>
    </row>
    <row r="12" spans="1:9" ht="23.25" customHeight="1" x14ac:dyDescent="0.45">
      <c r="A12" s="100" t="s">
        <v>245</v>
      </c>
      <c r="B12" s="42">
        <f>+SI!C24</f>
        <v>30137166</v>
      </c>
      <c r="C12" s="42"/>
      <c r="D12" s="42">
        <f>SI!E24</f>
        <v>8968710</v>
      </c>
      <c r="E12" s="42"/>
      <c r="F12" s="42">
        <f>+SI!G24</f>
        <v>-4547695</v>
      </c>
      <c r="G12" s="42"/>
      <c r="H12" s="42">
        <f>+SI!I24</f>
        <v>-11975441</v>
      </c>
    </row>
    <row r="13" spans="1:9" ht="23.25" customHeight="1" x14ac:dyDescent="0.45">
      <c r="A13" s="100" t="s">
        <v>53</v>
      </c>
      <c r="B13" s="42">
        <f>+SI!C17</f>
        <v>204756214</v>
      </c>
      <c r="C13" s="42"/>
      <c r="D13" s="42">
        <f>SI!E17</f>
        <v>190614698</v>
      </c>
      <c r="E13" s="42"/>
      <c r="F13" s="42">
        <f>+SI!G17</f>
        <v>159609092</v>
      </c>
      <c r="G13" s="42"/>
      <c r="H13" s="42">
        <f>SI!I17</f>
        <v>158437594</v>
      </c>
    </row>
    <row r="14" spans="1:9" ht="23.25" customHeight="1" x14ac:dyDescent="0.45">
      <c r="A14" s="100" t="s">
        <v>88</v>
      </c>
      <c r="B14" s="101">
        <v>231421498</v>
      </c>
      <c r="D14" s="101">
        <v>236773126</v>
      </c>
      <c r="F14" s="101">
        <v>78480093</v>
      </c>
      <c r="H14" s="101">
        <v>101604404</v>
      </c>
    </row>
    <row r="15" spans="1:9" ht="23.25" customHeight="1" x14ac:dyDescent="0.45">
      <c r="A15" s="100" t="s">
        <v>95</v>
      </c>
      <c r="B15" s="101">
        <v>2169655</v>
      </c>
      <c r="D15" s="101">
        <v>8824312</v>
      </c>
      <c r="F15" s="101">
        <v>0</v>
      </c>
      <c r="H15" s="101">
        <v>0</v>
      </c>
    </row>
    <row r="16" spans="1:9" ht="23.25" customHeight="1" x14ac:dyDescent="0.45">
      <c r="A16" s="100" t="s">
        <v>243</v>
      </c>
      <c r="B16" s="101">
        <v>965788</v>
      </c>
      <c r="D16" s="101">
        <v>0</v>
      </c>
      <c r="F16" s="101">
        <v>31350</v>
      </c>
      <c r="H16" s="101">
        <v>0</v>
      </c>
    </row>
    <row r="17" spans="1:9" ht="23.25" customHeight="1" x14ac:dyDescent="0.45">
      <c r="A17" s="100" t="s">
        <v>246</v>
      </c>
      <c r="B17" s="101">
        <v>136704029</v>
      </c>
      <c r="D17" s="101">
        <v>-3000</v>
      </c>
      <c r="F17" s="101">
        <v>-2000</v>
      </c>
      <c r="H17" s="101">
        <v>-3000</v>
      </c>
    </row>
    <row r="18" spans="1:9" ht="23.25" customHeight="1" x14ac:dyDescent="0.45">
      <c r="A18" s="100" t="s">
        <v>247</v>
      </c>
      <c r="B18" s="101">
        <v>64929210</v>
      </c>
      <c r="D18" s="101">
        <v>-4473236</v>
      </c>
      <c r="F18" s="101">
        <v>0</v>
      </c>
      <c r="H18" s="101">
        <v>0</v>
      </c>
    </row>
    <row r="19" spans="1:9" ht="23.25" customHeight="1" x14ac:dyDescent="0.45">
      <c r="A19" s="100" t="s">
        <v>244</v>
      </c>
      <c r="B19" s="101">
        <v>1676400</v>
      </c>
      <c r="D19" s="101">
        <v>7004141</v>
      </c>
      <c r="F19" s="101">
        <v>758063</v>
      </c>
      <c r="H19" s="101">
        <v>4190769</v>
      </c>
    </row>
    <row r="20" spans="1:9" ht="23.25" customHeight="1" x14ac:dyDescent="0.45">
      <c r="A20" s="100" t="s">
        <v>194</v>
      </c>
      <c r="B20" s="101">
        <v>0</v>
      </c>
      <c r="D20" s="101">
        <v>0</v>
      </c>
      <c r="F20" s="101">
        <v>0</v>
      </c>
      <c r="H20" s="101">
        <v>39180000</v>
      </c>
    </row>
    <row r="21" spans="1:9" ht="23.25" customHeight="1" x14ac:dyDescent="0.45">
      <c r="A21" s="100" t="s">
        <v>195</v>
      </c>
      <c r="B21" s="101">
        <v>0</v>
      </c>
      <c r="D21" s="101">
        <v>18800000</v>
      </c>
      <c r="F21" s="101">
        <v>0</v>
      </c>
      <c r="H21" s="101">
        <v>18800000</v>
      </c>
    </row>
    <row r="22" spans="1:9" ht="23.25" customHeight="1" x14ac:dyDescent="0.45">
      <c r="A22" s="100" t="s">
        <v>209</v>
      </c>
      <c r="B22" s="101">
        <v>5427068</v>
      </c>
      <c r="D22" s="101">
        <v>0</v>
      </c>
      <c r="F22" s="101">
        <v>0</v>
      </c>
      <c r="H22" s="101">
        <v>0</v>
      </c>
    </row>
    <row r="23" spans="1:9" ht="23.25" customHeight="1" x14ac:dyDescent="0.45">
      <c r="A23" s="100" t="s">
        <v>190</v>
      </c>
      <c r="B23" s="101">
        <v>0</v>
      </c>
      <c r="D23" s="101">
        <v>0</v>
      </c>
      <c r="F23" s="101">
        <v>0</v>
      </c>
      <c r="H23" s="101">
        <v>-62000283</v>
      </c>
    </row>
    <row r="24" spans="1:9" ht="23.25" customHeight="1" x14ac:dyDescent="0.45">
      <c r="A24" s="100" t="s">
        <v>150</v>
      </c>
      <c r="B24" s="101">
        <v>13380000</v>
      </c>
      <c r="D24" s="101">
        <v>-3120000</v>
      </c>
      <c r="F24" s="103">
        <v>11980000</v>
      </c>
      <c r="H24" s="103">
        <v>-140000</v>
      </c>
      <c r="I24" s="42"/>
    </row>
    <row r="25" spans="1:9" ht="23.25" customHeight="1" x14ac:dyDescent="0.45">
      <c r="A25" s="100" t="s">
        <v>248</v>
      </c>
      <c r="B25" s="103">
        <v>-887416</v>
      </c>
      <c r="D25" s="103">
        <v>664918</v>
      </c>
      <c r="F25" s="103">
        <v>-354540</v>
      </c>
      <c r="H25" s="103">
        <v>0</v>
      </c>
    </row>
    <row r="26" spans="1:9" ht="23.25" customHeight="1" x14ac:dyDescent="0.45">
      <c r="A26" s="100" t="s">
        <v>237</v>
      </c>
      <c r="B26" s="103">
        <v>4241473</v>
      </c>
      <c r="D26" s="103">
        <v>9941913</v>
      </c>
      <c r="F26" s="103">
        <v>2251822</v>
      </c>
      <c r="H26" s="103">
        <v>0</v>
      </c>
    </row>
    <row r="27" spans="1:9" ht="23.25" customHeight="1" x14ac:dyDescent="0.45">
      <c r="A27" s="100" t="s">
        <v>176</v>
      </c>
      <c r="B27" s="103">
        <v>29652194</v>
      </c>
      <c r="D27" s="103">
        <v>5883182</v>
      </c>
      <c r="F27" s="103">
        <v>21554531</v>
      </c>
      <c r="H27" s="103">
        <v>3990836</v>
      </c>
    </row>
    <row r="28" spans="1:9" ht="23.25" customHeight="1" x14ac:dyDescent="0.45">
      <c r="A28" s="100" t="s">
        <v>249</v>
      </c>
      <c r="B28" s="101">
        <v>1222990</v>
      </c>
      <c r="D28" s="101">
        <v>712667</v>
      </c>
      <c r="F28" s="101">
        <v>0</v>
      </c>
      <c r="H28" s="101">
        <v>0</v>
      </c>
    </row>
    <row r="29" spans="1:9" ht="23.25" customHeight="1" x14ac:dyDescent="0.45">
      <c r="A29" s="100" t="s">
        <v>121</v>
      </c>
      <c r="B29" s="101">
        <v>0</v>
      </c>
      <c r="D29" s="101">
        <v>739809</v>
      </c>
      <c r="F29" s="101">
        <v>0</v>
      </c>
      <c r="H29" s="101">
        <v>739809</v>
      </c>
    </row>
    <row r="30" spans="1:9" ht="23.25" customHeight="1" x14ac:dyDescent="0.45">
      <c r="A30" s="100" t="s">
        <v>138</v>
      </c>
      <c r="B30" s="101">
        <v>0</v>
      </c>
      <c r="C30" s="101">
        <v>0</v>
      </c>
      <c r="D30" s="101">
        <v>0</v>
      </c>
      <c r="F30" s="101">
        <v>0</v>
      </c>
      <c r="H30" s="101">
        <v>-20623947</v>
      </c>
    </row>
    <row r="31" spans="1:9" ht="23.25" customHeight="1" x14ac:dyDescent="0.45">
      <c r="A31" s="100" t="s">
        <v>137</v>
      </c>
      <c r="B31" s="102">
        <v>-1561191</v>
      </c>
      <c r="D31" s="102">
        <v>-539508</v>
      </c>
      <c r="F31" s="102">
        <v>-348418</v>
      </c>
      <c r="H31" s="102">
        <v>-27962733</v>
      </c>
    </row>
    <row r="32" spans="1:9" ht="23.25" customHeight="1" x14ac:dyDescent="0.45">
      <c r="A32" s="100"/>
      <c r="B32" s="42">
        <f>SUM(B10:B31)</f>
        <v>250559502</v>
      </c>
      <c r="C32" s="42"/>
      <c r="D32" s="42">
        <f>SUM(D10:D31)</f>
        <v>543102044</v>
      </c>
      <c r="E32" s="42"/>
      <c r="F32" s="42">
        <f>SUM(F10:F31)</f>
        <v>97296188</v>
      </c>
      <c r="G32" s="42"/>
      <c r="H32" s="42">
        <f>SUM(H10:H31)</f>
        <v>242882274</v>
      </c>
      <c r="I32" s="15"/>
    </row>
    <row r="33" spans="1:9" ht="23.25" customHeight="1" x14ac:dyDescent="0.45">
      <c r="A33" s="100"/>
      <c r="B33" s="108"/>
      <c r="C33" s="108"/>
      <c r="D33" s="161"/>
      <c r="E33" s="108"/>
      <c r="F33" s="108"/>
      <c r="G33" s="108"/>
      <c r="H33" s="161"/>
    </row>
    <row r="34" spans="1:9" ht="23.25" customHeight="1" x14ac:dyDescent="0.45">
      <c r="A34" s="34" t="s">
        <v>52</v>
      </c>
      <c r="B34" s="42"/>
      <c r="C34" s="42"/>
      <c r="D34" s="42"/>
      <c r="E34" s="42"/>
      <c r="G34" s="42"/>
    </row>
    <row r="35" spans="1:9" ht="23.25" customHeight="1" x14ac:dyDescent="0.45">
      <c r="A35" s="100" t="s">
        <v>173</v>
      </c>
      <c r="B35" s="193">
        <v>26568344</v>
      </c>
      <c r="C35" s="194"/>
      <c r="D35" s="193">
        <v>-42055215</v>
      </c>
      <c r="E35" s="194"/>
      <c r="F35" s="193">
        <v>109990993</v>
      </c>
      <c r="G35" s="193"/>
      <c r="H35" s="193">
        <v>-34036790</v>
      </c>
      <c r="I35" s="83"/>
    </row>
    <row r="36" spans="1:9" ht="21.75" x14ac:dyDescent="0.45">
      <c r="A36" s="100" t="s">
        <v>50</v>
      </c>
      <c r="B36" s="152">
        <v>82266385</v>
      </c>
      <c r="C36" s="194"/>
      <c r="D36" s="152">
        <v>59847123</v>
      </c>
      <c r="E36" s="194"/>
      <c r="F36" s="152">
        <v>117724023</v>
      </c>
      <c r="G36" s="193"/>
      <c r="H36" s="152">
        <v>109003956</v>
      </c>
      <c r="I36" s="83"/>
    </row>
    <row r="37" spans="1:9" ht="21.75" x14ac:dyDescent="0.45">
      <c r="A37" s="100" t="s">
        <v>36</v>
      </c>
      <c r="B37" s="152">
        <v>10076517</v>
      </c>
      <c r="C37" s="194"/>
      <c r="D37" s="152">
        <v>18165586</v>
      </c>
      <c r="E37" s="194"/>
      <c r="F37" s="152">
        <v>5377848</v>
      </c>
      <c r="G37" s="193"/>
      <c r="H37" s="152">
        <v>7581156</v>
      </c>
      <c r="I37" s="83"/>
    </row>
    <row r="38" spans="1:9" ht="23.25" customHeight="1" x14ac:dyDescent="0.45">
      <c r="A38" s="100" t="s">
        <v>44</v>
      </c>
      <c r="B38" s="152">
        <v>-18400</v>
      </c>
      <c r="C38" s="194"/>
      <c r="D38" s="152">
        <v>581718</v>
      </c>
      <c r="E38" s="194"/>
      <c r="F38" s="152">
        <v>143509</v>
      </c>
      <c r="G38" s="193"/>
      <c r="H38" s="152">
        <v>-783715</v>
      </c>
      <c r="I38" s="84"/>
    </row>
    <row r="39" spans="1:9" ht="23.25" customHeight="1" x14ac:dyDescent="0.45">
      <c r="A39" s="100" t="s">
        <v>174</v>
      </c>
      <c r="B39" s="195">
        <v>-16863409</v>
      </c>
      <c r="C39" s="194"/>
      <c r="D39" s="195">
        <v>-84070409</v>
      </c>
      <c r="E39" s="194"/>
      <c r="F39" s="195">
        <v>-25507812</v>
      </c>
      <c r="G39" s="193"/>
      <c r="H39" s="195">
        <v>-3050498</v>
      </c>
      <c r="I39" s="83"/>
    </row>
    <row r="40" spans="1:9" ht="21.75" x14ac:dyDescent="0.45">
      <c r="A40" s="100" t="s">
        <v>73</v>
      </c>
      <c r="B40" s="193">
        <v>2634187</v>
      </c>
      <c r="C40" s="194"/>
      <c r="D40" s="193">
        <v>-27114803</v>
      </c>
      <c r="E40" s="194"/>
      <c r="F40" s="193">
        <v>-4511515</v>
      </c>
      <c r="G40" s="193"/>
      <c r="H40" s="193">
        <v>-16394819</v>
      </c>
      <c r="I40" s="83"/>
    </row>
    <row r="41" spans="1:9" ht="23.25" customHeight="1" x14ac:dyDescent="0.45">
      <c r="A41" s="100" t="s">
        <v>7</v>
      </c>
      <c r="B41" s="152">
        <v>-298171</v>
      </c>
      <c r="C41" s="194"/>
      <c r="D41" s="152">
        <v>-1508947</v>
      </c>
      <c r="E41" s="194"/>
      <c r="F41" s="152">
        <v>130110</v>
      </c>
      <c r="G41" s="193"/>
      <c r="H41" s="152">
        <v>-1798099</v>
      </c>
      <c r="I41" s="83"/>
    </row>
    <row r="42" spans="1:9" ht="23.25" customHeight="1" x14ac:dyDescent="0.45">
      <c r="A42" s="86" t="s">
        <v>206</v>
      </c>
      <c r="B42" s="196">
        <v>-3587286</v>
      </c>
      <c r="C42" s="194"/>
      <c r="D42" s="196">
        <v>-4192960</v>
      </c>
      <c r="E42" s="194"/>
      <c r="F42" s="196">
        <v>-1045407</v>
      </c>
      <c r="G42" s="193"/>
      <c r="H42" s="196">
        <v>-2827170</v>
      </c>
      <c r="I42" s="83"/>
    </row>
    <row r="43" spans="1:9" ht="23.25" customHeight="1" x14ac:dyDescent="0.45">
      <c r="A43" s="100" t="s">
        <v>193</v>
      </c>
      <c r="B43" s="195">
        <f>SUM(B32,B35:B42)</f>
        <v>351337669</v>
      </c>
      <c r="C43" s="194"/>
      <c r="D43" s="195">
        <f>SUM(D32,D35:D42)</f>
        <v>462754137</v>
      </c>
      <c r="E43" s="194"/>
      <c r="F43" s="195">
        <f>SUM(F32,F35:F42)</f>
        <v>299597937</v>
      </c>
      <c r="G43" s="195"/>
      <c r="H43" s="195">
        <f>SUM(H32,H35:H42)</f>
        <v>300576295</v>
      </c>
    </row>
    <row r="44" spans="1:9" ht="23.25" customHeight="1" x14ac:dyDescent="0.45">
      <c r="A44" s="100" t="s">
        <v>196</v>
      </c>
      <c r="B44" s="195">
        <v>24123544</v>
      </c>
      <c r="C44" s="194"/>
      <c r="D44" s="195">
        <v>28468485</v>
      </c>
      <c r="E44" s="194"/>
      <c r="F44" s="195">
        <v>24123544</v>
      </c>
      <c r="G44" s="195"/>
      <c r="H44" s="195">
        <v>28225931</v>
      </c>
    </row>
    <row r="45" spans="1:9" ht="23.25" customHeight="1" x14ac:dyDescent="0.45">
      <c r="A45" s="100" t="s">
        <v>139</v>
      </c>
      <c r="B45" s="196">
        <v>-29941828</v>
      </c>
      <c r="C45" s="194"/>
      <c r="D45" s="196">
        <v>-35501070</v>
      </c>
      <c r="E45" s="194"/>
      <c r="F45" s="196">
        <v>-26553046</v>
      </c>
      <c r="G45" s="193"/>
      <c r="H45" s="196">
        <v>-26869949</v>
      </c>
    </row>
    <row r="46" spans="1:9" ht="23.25" customHeight="1" x14ac:dyDescent="0.45">
      <c r="A46" s="24" t="s">
        <v>250</v>
      </c>
      <c r="B46" s="197">
        <f>SUM(B43:B45)</f>
        <v>345519385</v>
      </c>
      <c r="C46" s="198"/>
      <c r="D46" s="197">
        <f>SUM(D43:D45)</f>
        <v>455721552</v>
      </c>
      <c r="E46" s="198"/>
      <c r="F46" s="197">
        <f>SUM(F43:F45)</f>
        <v>297168435</v>
      </c>
      <c r="G46" s="198"/>
      <c r="H46" s="197">
        <f>SUM(H43:H45)</f>
        <v>301932277</v>
      </c>
    </row>
    <row r="47" spans="1:9" ht="12" customHeight="1" x14ac:dyDescent="0.45">
      <c r="B47" s="18"/>
      <c r="C47" s="18"/>
      <c r="D47" s="18"/>
      <c r="E47" s="18"/>
      <c r="F47" s="18"/>
      <c r="G47" s="18"/>
      <c r="H47" s="18"/>
    </row>
    <row r="48" spans="1:9" ht="23.25" customHeight="1" x14ac:dyDescent="0.45">
      <c r="A48" s="28" t="s">
        <v>22</v>
      </c>
      <c r="F48" s="101"/>
      <c r="H48" s="101"/>
    </row>
    <row r="49" spans="1:9" ht="24" customHeight="1" x14ac:dyDescent="0.45">
      <c r="A49" s="16" t="s">
        <v>112</v>
      </c>
      <c r="B49" s="101">
        <v>0</v>
      </c>
      <c r="D49" s="101">
        <v>0</v>
      </c>
      <c r="F49" s="101">
        <v>0</v>
      </c>
      <c r="G49" s="42"/>
      <c r="H49" s="101">
        <v>-63500000</v>
      </c>
    </row>
    <row r="50" spans="1:9" ht="24" customHeight="1" x14ac:dyDescent="0.45">
      <c r="A50" s="16" t="s">
        <v>177</v>
      </c>
      <c r="B50" s="101">
        <v>0</v>
      </c>
      <c r="D50" s="101">
        <v>0</v>
      </c>
      <c r="F50" s="101">
        <v>38000000</v>
      </c>
      <c r="G50" s="42"/>
      <c r="H50" s="101">
        <v>479770400</v>
      </c>
    </row>
    <row r="51" spans="1:9" ht="23.25" customHeight="1" x14ac:dyDescent="0.45">
      <c r="A51" s="100" t="s">
        <v>238</v>
      </c>
      <c r="B51" s="101">
        <v>-6000000</v>
      </c>
      <c r="C51" s="62"/>
      <c r="D51" s="101">
        <v>0</v>
      </c>
      <c r="E51" s="62"/>
      <c r="F51" s="101">
        <v>-6000000</v>
      </c>
      <c r="G51" s="88"/>
      <c r="H51" s="101">
        <v>0</v>
      </c>
      <c r="I51" s="83"/>
    </row>
    <row r="52" spans="1:9" ht="23.25" customHeight="1" x14ac:dyDescent="0.45">
      <c r="A52" s="100" t="s">
        <v>208</v>
      </c>
      <c r="B52" s="101">
        <v>6000000</v>
      </c>
      <c r="C52" s="62"/>
      <c r="D52" s="101">
        <v>0</v>
      </c>
      <c r="E52" s="62"/>
      <c r="F52" s="101">
        <v>6000000</v>
      </c>
      <c r="G52" s="88"/>
      <c r="H52" s="101">
        <v>0</v>
      </c>
      <c r="I52" s="83"/>
    </row>
    <row r="53" spans="1:9" ht="24" customHeight="1" x14ac:dyDescent="0.45">
      <c r="A53" s="16" t="s">
        <v>175</v>
      </c>
      <c r="B53" s="101">
        <v>0</v>
      </c>
      <c r="D53" s="101">
        <v>-26164444</v>
      </c>
      <c r="F53" s="101">
        <v>0</v>
      </c>
      <c r="G53" s="42"/>
      <c r="H53" s="101">
        <v>-526493989</v>
      </c>
    </row>
    <row r="54" spans="1:9" ht="24" customHeight="1" x14ac:dyDescent="0.45">
      <c r="A54" s="16" t="s">
        <v>251</v>
      </c>
      <c r="B54" s="101">
        <v>10024274</v>
      </c>
      <c r="D54" s="101">
        <v>-6621011</v>
      </c>
      <c r="F54" s="101">
        <v>-64826</v>
      </c>
      <c r="G54" s="42"/>
      <c r="H54" s="101">
        <v>-6531911</v>
      </c>
    </row>
    <row r="55" spans="1:9" ht="24" customHeight="1" x14ac:dyDescent="0.45">
      <c r="A55" s="16" t="s">
        <v>191</v>
      </c>
      <c r="B55" s="101">
        <v>0</v>
      </c>
      <c r="D55" s="101">
        <v>-102323430</v>
      </c>
      <c r="F55" s="101">
        <v>0</v>
      </c>
      <c r="G55" s="42"/>
      <c r="H55" s="101">
        <v>0</v>
      </c>
    </row>
    <row r="56" spans="1:9" ht="23.25" customHeight="1" x14ac:dyDescent="0.45">
      <c r="A56" s="16" t="s">
        <v>142</v>
      </c>
      <c r="B56" s="101">
        <v>-110698620</v>
      </c>
      <c r="D56" s="101">
        <v>-307742559</v>
      </c>
      <c r="F56" s="101">
        <v>-5792645</v>
      </c>
      <c r="H56" s="101">
        <v>-28223700</v>
      </c>
    </row>
    <row r="57" spans="1:9" ht="23.25" customHeight="1" x14ac:dyDescent="0.45">
      <c r="A57" s="16" t="s">
        <v>154</v>
      </c>
      <c r="B57" s="101">
        <v>-604031</v>
      </c>
      <c r="D57" s="101">
        <v>-999665</v>
      </c>
      <c r="F57" s="101">
        <v>0</v>
      </c>
      <c r="H57" s="101">
        <v>-29827</v>
      </c>
    </row>
    <row r="58" spans="1:9" ht="23.25" customHeight="1" x14ac:dyDescent="0.45">
      <c r="A58" s="16" t="s">
        <v>140</v>
      </c>
      <c r="B58" s="101">
        <v>1431431</v>
      </c>
      <c r="D58" s="101">
        <v>3078598</v>
      </c>
      <c r="F58" s="101">
        <v>355140</v>
      </c>
      <c r="G58" s="42"/>
      <c r="H58" s="101">
        <v>0</v>
      </c>
    </row>
    <row r="59" spans="1:9" ht="24" customHeight="1" x14ac:dyDescent="0.45">
      <c r="A59" s="16" t="s">
        <v>89</v>
      </c>
      <c r="B59" s="101">
        <v>-7842281</v>
      </c>
      <c r="D59" s="101">
        <v>-10603392</v>
      </c>
      <c r="F59" s="101">
        <v>0</v>
      </c>
      <c r="G59" s="42"/>
      <c r="H59" s="101">
        <v>0</v>
      </c>
    </row>
    <row r="60" spans="1:9" ht="24" customHeight="1" x14ac:dyDescent="0.45">
      <c r="A60" s="16" t="s">
        <v>137</v>
      </c>
      <c r="B60" s="101">
        <v>1561191</v>
      </c>
      <c r="D60" s="101">
        <v>539508</v>
      </c>
      <c r="F60" s="101">
        <v>348418</v>
      </c>
      <c r="G60" s="42"/>
      <c r="H60" s="101">
        <v>60528849</v>
      </c>
    </row>
    <row r="61" spans="1:9" ht="24" customHeight="1" x14ac:dyDescent="0.45">
      <c r="A61" s="16" t="s">
        <v>138</v>
      </c>
      <c r="B61" s="101">
        <v>0</v>
      </c>
      <c r="D61" s="101">
        <v>535600</v>
      </c>
      <c r="F61" s="101">
        <v>0</v>
      </c>
      <c r="G61" s="42"/>
      <c r="H61" s="101">
        <v>20623947</v>
      </c>
    </row>
    <row r="62" spans="1:9" s="29" customFormat="1" ht="23.25" customHeight="1" x14ac:dyDescent="0.45">
      <c r="A62" s="24" t="s">
        <v>207</v>
      </c>
      <c r="B62" s="39">
        <f>SUM(B49:B61)</f>
        <v>-106128036</v>
      </c>
      <c r="C62" s="48"/>
      <c r="D62" s="39">
        <f>SUM(D49:D61)</f>
        <v>-450300795</v>
      </c>
      <c r="E62" s="40"/>
      <c r="F62" s="39">
        <f>SUM(F49:F61)</f>
        <v>32846087</v>
      </c>
      <c r="G62" s="40"/>
      <c r="H62" s="39">
        <f>SUM(H49:H61)</f>
        <v>-63856231</v>
      </c>
    </row>
    <row r="63" spans="1:9" ht="23.25" customHeight="1" x14ac:dyDescent="0.45">
      <c r="C63" s="42"/>
      <c r="F63" s="101"/>
      <c r="H63" s="101"/>
    </row>
    <row r="64" spans="1:9" ht="23.25" customHeight="1" x14ac:dyDescent="0.45">
      <c r="A64" s="28" t="s">
        <v>33</v>
      </c>
      <c r="F64" s="101"/>
      <c r="H64" s="101"/>
    </row>
    <row r="65" spans="1:8" ht="23.25" customHeight="1" x14ac:dyDescent="0.45">
      <c r="A65" s="16" t="s">
        <v>113</v>
      </c>
      <c r="B65" s="103"/>
      <c r="D65" s="103"/>
      <c r="F65" s="103"/>
      <c r="H65" s="103"/>
    </row>
    <row r="66" spans="1:8" ht="23.25" customHeight="1" x14ac:dyDescent="0.45">
      <c r="A66" s="16" t="s">
        <v>116</v>
      </c>
      <c r="B66" s="103">
        <v>75110416</v>
      </c>
      <c r="D66" s="103">
        <v>220344425</v>
      </c>
      <c r="F66" s="103">
        <v>-67329082</v>
      </c>
      <c r="H66" s="103">
        <v>66706874</v>
      </c>
    </row>
    <row r="67" spans="1:8" ht="23.25" customHeight="1" x14ac:dyDescent="0.45">
      <c r="A67" s="16" t="s">
        <v>178</v>
      </c>
      <c r="B67" s="42">
        <v>-40968577</v>
      </c>
      <c r="D67" s="42">
        <v>-76465240</v>
      </c>
      <c r="F67" s="42">
        <v>-39614199</v>
      </c>
      <c r="H67" s="42">
        <v>-74830137</v>
      </c>
    </row>
    <row r="68" spans="1:8" ht="23.25" customHeight="1" x14ac:dyDescent="0.45">
      <c r="A68" s="16" t="s">
        <v>179</v>
      </c>
      <c r="B68" s="103">
        <v>0</v>
      </c>
      <c r="D68" s="103">
        <v>0</v>
      </c>
      <c r="F68" s="42">
        <v>0</v>
      </c>
      <c r="H68" s="42">
        <v>15000000</v>
      </c>
    </row>
    <row r="69" spans="1:8" ht="23.25" customHeight="1" x14ac:dyDescent="0.45">
      <c r="A69" s="16" t="s">
        <v>180</v>
      </c>
      <c r="B69" s="101">
        <v>-1400000</v>
      </c>
      <c r="D69" s="101">
        <v>-3500000</v>
      </c>
      <c r="F69" s="103">
        <v>0</v>
      </c>
      <c r="H69" s="103">
        <v>0</v>
      </c>
    </row>
    <row r="70" spans="1:8" ht="23.25" customHeight="1" x14ac:dyDescent="0.45">
      <c r="A70" s="16" t="s">
        <v>181</v>
      </c>
      <c r="B70" s="42">
        <v>0</v>
      </c>
      <c r="D70" s="42">
        <v>175037175</v>
      </c>
      <c r="F70" s="103">
        <v>0</v>
      </c>
      <c r="H70" s="103">
        <v>0</v>
      </c>
    </row>
    <row r="71" spans="1:8" ht="23.25" customHeight="1" x14ac:dyDescent="0.45">
      <c r="A71" s="16" t="s">
        <v>182</v>
      </c>
      <c r="B71" s="103">
        <v>-117500000</v>
      </c>
      <c r="D71" s="103">
        <v>-108750000</v>
      </c>
      <c r="F71" s="103">
        <v>-67500000</v>
      </c>
      <c r="H71" s="103">
        <v>-58750000</v>
      </c>
    </row>
    <row r="72" spans="1:8" ht="23.25" customHeight="1" x14ac:dyDescent="0.45">
      <c r="A72" s="16" t="s">
        <v>183</v>
      </c>
      <c r="B72" s="103">
        <v>-6814590</v>
      </c>
      <c r="D72" s="103">
        <v>-27256360</v>
      </c>
      <c r="F72" s="103">
        <v>-6814590</v>
      </c>
      <c r="H72" s="103">
        <v>-27256360</v>
      </c>
    </row>
    <row r="73" spans="1:8" ht="23.25" customHeight="1" x14ac:dyDescent="0.45">
      <c r="A73" s="16" t="s">
        <v>184</v>
      </c>
      <c r="B73" s="103"/>
      <c r="D73" s="103"/>
      <c r="F73" s="103"/>
      <c r="H73" s="103"/>
    </row>
    <row r="74" spans="1:8" ht="23.25" customHeight="1" x14ac:dyDescent="0.45">
      <c r="A74" s="16" t="s">
        <v>185</v>
      </c>
      <c r="B74" s="103">
        <v>0</v>
      </c>
      <c r="D74" s="103">
        <v>253490</v>
      </c>
      <c r="F74" s="103">
        <v>0</v>
      </c>
      <c r="H74" s="103">
        <v>0</v>
      </c>
    </row>
    <row r="75" spans="1:8" ht="23.25" customHeight="1" x14ac:dyDescent="0.45">
      <c r="A75" s="16" t="s">
        <v>103</v>
      </c>
      <c r="B75" s="103">
        <v>0</v>
      </c>
      <c r="D75" s="103">
        <v>-16287192</v>
      </c>
      <c r="F75" s="103">
        <v>0</v>
      </c>
      <c r="H75" s="103">
        <v>0</v>
      </c>
    </row>
    <row r="76" spans="1:8" ht="23.25" customHeight="1" x14ac:dyDescent="0.45">
      <c r="A76" s="16" t="s">
        <v>186</v>
      </c>
      <c r="B76" s="103">
        <v>-200827342</v>
      </c>
      <c r="D76" s="103">
        <v>-188364603</v>
      </c>
      <c r="F76" s="103">
        <v>-155021740</v>
      </c>
      <c r="H76" s="103">
        <v>-156357996</v>
      </c>
    </row>
    <row r="77" spans="1:8" ht="23.25" customHeight="1" x14ac:dyDescent="0.45">
      <c r="A77" s="16" t="s">
        <v>187</v>
      </c>
      <c r="B77" s="103">
        <v>-7384858</v>
      </c>
      <c r="D77" s="103">
        <v>-8225204</v>
      </c>
      <c r="F77" s="103">
        <v>-2711676</v>
      </c>
      <c r="H77" s="103">
        <v>-3060840</v>
      </c>
    </row>
    <row r="78" spans="1:8" s="29" customFormat="1" ht="23.25" customHeight="1" x14ac:dyDescent="0.45">
      <c r="A78" s="24" t="s">
        <v>252</v>
      </c>
      <c r="B78" s="39">
        <f>SUM(B65:B77)</f>
        <v>-299784951</v>
      </c>
      <c r="C78" s="40"/>
      <c r="D78" s="39">
        <f>SUM(D65:D77)</f>
        <v>-33213509</v>
      </c>
      <c r="E78" s="40"/>
      <c r="F78" s="39">
        <f>SUM(F65:F77)</f>
        <v>-338991287</v>
      </c>
      <c r="G78" s="40"/>
      <c r="H78" s="39">
        <f>SUM(H65:H77)</f>
        <v>-238548459</v>
      </c>
    </row>
    <row r="79" spans="1:8" s="29" customFormat="1" ht="23.25" customHeight="1" x14ac:dyDescent="0.45">
      <c r="A79" s="16" t="s">
        <v>253</v>
      </c>
      <c r="B79" s="160"/>
      <c r="C79" s="101"/>
      <c r="D79" s="160"/>
      <c r="E79" s="101"/>
      <c r="F79" s="160"/>
      <c r="G79" s="101"/>
      <c r="H79" s="160"/>
    </row>
    <row r="80" spans="1:8" s="29" customFormat="1" ht="23.25" customHeight="1" x14ac:dyDescent="0.45">
      <c r="A80" s="16" t="s">
        <v>143</v>
      </c>
      <c r="B80" s="42">
        <v>-60393602</v>
      </c>
      <c r="C80" s="42"/>
      <c r="D80" s="42">
        <f>D46+D62+D78</f>
        <v>-27792752</v>
      </c>
      <c r="E80" s="42"/>
      <c r="F80" s="42">
        <v>-8976765</v>
      </c>
      <c r="G80" s="42"/>
      <c r="H80" s="42">
        <f>H46+H62+H78</f>
        <v>-472413</v>
      </c>
    </row>
    <row r="81" spans="1:8" ht="23.25" customHeight="1" x14ac:dyDescent="0.45">
      <c r="A81" s="16" t="s">
        <v>141</v>
      </c>
      <c r="B81" s="42">
        <v>-6074668</v>
      </c>
      <c r="D81" s="42">
        <f>SI!E29</f>
        <v>-4779318</v>
      </c>
      <c r="F81" s="42">
        <v>0</v>
      </c>
      <c r="H81" s="42">
        <v>0</v>
      </c>
    </row>
    <row r="82" spans="1:8" ht="23.25" customHeight="1" x14ac:dyDescent="0.45">
      <c r="A82" s="24" t="s">
        <v>253</v>
      </c>
      <c r="B82" s="153">
        <f>SUM(B80:B81)</f>
        <v>-66468270</v>
      </c>
      <c r="C82" s="40"/>
      <c r="D82" s="153">
        <f>SUM(D80:D81)</f>
        <v>-32572070</v>
      </c>
      <c r="E82" s="40"/>
      <c r="F82" s="153">
        <f>SUM(F80:F81)</f>
        <v>-8976765</v>
      </c>
      <c r="G82" s="40"/>
      <c r="H82" s="153">
        <f>SUM(H80:H81)</f>
        <v>-472413</v>
      </c>
    </row>
    <row r="83" spans="1:8" ht="23.25" customHeight="1" x14ac:dyDescent="0.45">
      <c r="A83" s="16" t="s">
        <v>64</v>
      </c>
      <c r="B83" s="37">
        <f>+SFP!F10</f>
        <v>157594536</v>
      </c>
      <c r="D83" s="37">
        <v>190166606</v>
      </c>
      <c r="F83" s="37">
        <f>+SFP!J10</f>
        <v>43078846</v>
      </c>
      <c r="H83" s="37">
        <v>43551259</v>
      </c>
    </row>
    <row r="84" spans="1:8" ht="23.25" customHeight="1" thickBot="1" x14ac:dyDescent="0.5">
      <c r="A84" s="24" t="s">
        <v>98</v>
      </c>
      <c r="B84" s="89">
        <f>SUM(B82:B83)</f>
        <v>91126266</v>
      </c>
      <c r="C84" s="40"/>
      <c r="D84" s="89">
        <f>SUM(D82:D83)</f>
        <v>157594536</v>
      </c>
      <c r="E84" s="40"/>
      <c r="F84" s="89">
        <f>SUM(F82:F83)</f>
        <v>34102081</v>
      </c>
      <c r="G84" s="40"/>
      <c r="H84" s="89">
        <f>SUM(H82:H83)</f>
        <v>43078846</v>
      </c>
    </row>
    <row r="85" spans="1:8" ht="23.25" customHeight="1" thickTop="1" x14ac:dyDescent="0.45">
      <c r="B85" s="37"/>
      <c r="D85" s="37"/>
      <c r="F85" s="101"/>
      <c r="H85" s="101"/>
    </row>
    <row r="86" spans="1:8" ht="23.25" customHeight="1" x14ac:dyDescent="0.45">
      <c r="A86" s="28" t="s">
        <v>38</v>
      </c>
      <c r="F86" s="101"/>
      <c r="H86" s="101"/>
    </row>
    <row r="87" spans="1:8" ht="9" customHeight="1" x14ac:dyDescent="0.45">
      <c r="F87" s="101"/>
      <c r="H87" s="101"/>
    </row>
    <row r="88" spans="1:8" ht="23.25" customHeight="1" x14ac:dyDescent="0.45">
      <c r="A88" s="24" t="s">
        <v>49</v>
      </c>
      <c r="F88" s="101"/>
      <c r="H88" s="101"/>
    </row>
    <row r="89" spans="1:8" ht="23.25" customHeight="1" x14ac:dyDescent="0.45">
      <c r="A89" s="16" t="s">
        <v>188</v>
      </c>
      <c r="B89" s="101">
        <v>0</v>
      </c>
      <c r="D89" s="101">
        <v>6176519</v>
      </c>
      <c r="F89" s="101">
        <v>0</v>
      </c>
      <c r="H89" s="101">
        <v>5559069</v>
      </c>
    </row>
    <row r="90" spans="1:8" ht="23.25" customHeight="1" x14ac:dyDescent="0.45">
      <c r="A90" s="143" t="s">
        <v>189</v>
      </c>
      <c r="B90" s="101">
        <v>0</v>
      </c>
      <c r="D90" s="101">
        <v>1718232</v>
      </c>
      <c r="F90" s="101">
        <v>0</v>
      </c>
      <c r="H90" s="101">
        <v>0</v>
      </c>
    </row>
    <row r="91" spans="1:8" ht="23.25" customHeight="1" x14ac:dyDescent="0.45">
      <c r="A91" s="16" t="s">
        <v>198</v>
      </c>
      <c r="B91" s="101">
        <v>0</v>
      </c>
      <c r="D91" s="101">
        <v>0</v>
      </c>
      <c r="F91" s="101">
        <v>0</v>
      </c>
      <c r="H91" s="101">
        <v>62000283</v>
      </c>
    </row>
    <row r="92" spans="1:8" ht="23.25" customHeight="1" x14ac:dyDescent="0.45">
      <c r="A92" s="16" t="s">
        <v>254</v>
      </c>
      <c r="B92" s="101">
        <v>19801291</v>
      </c>
      <c r="D92" s="101">
        <v>10871332</v>
      </c>
      <c r="F92" s="101">
        <v>0</v>
      </c>
      <c r="H92" s="101">
        <v>0</v>
      </c>
    </row>
    <row r="94" spans="1:8" ht="23.25" customHeight="1" x14ac:dyDescent="0.45">
      <c r="B94" s="42"/>
      <c r="C94" s="42"/>
      <c r="D94" s="42"/>
      <c r="E94" s="42"/>
      <c r="G94" s="42"/>
    </row>
  </sheetData>
  <mergeCells count="5">
    <mergeCell ref="B8:H8"/>
    <mergeCell ref="B5:D5"/>
    <mergeCell ref="F5:H5"/>
    <mergeCell ref="B6:D6"/>
    <mergeCell ref="F6:H6"/>
  </mergeCells>
  <pageMargins left="0.8" right="0.7" top="0.48" bottom="0.4" header="0.49" footer="0.4"/>
  <pageSetup paperSize="9" scale="78" firstPageNumber="17" orientation="portrait" useFirstPageNumber="1" r:id="rId1"/>
  <headerFooter>
    <oddFooter>&amp;L  หมายเหตุประกอบงบการเงินเป็นส่วนหนึ่งของงบการเงินนี้
&amp;C&amp;P</oddFooter>
  </headerFooter>
  <rowBreaks count="2" manualBreakCount="2">
    <brk id="33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SFP</vt:lpstr>
      <vt:lpstr>SI</vt:lpstr>
      <vt:lpstr>SCE(Conso)</vt:lpstr>
      <vt:lpstr>SCE(Conso) (2)</vt:lpstr>
      <vt:lpstr>SCE</vt:lpstr>
      <vt:lpstr>SCE (2)</vt:lpstr>
      <vt:lpstr>SCF</vt:lpstr>
      <vt:lpstr>SCE!Print_Area</vt:lpstr>
      <vt:lpstr>'SCE (2)'!Print_Area</vt:lpstr>
      <vt:lpstr>'SCE(Conso)'!Print_Area</vt:lpstr>
      <vt:lpstr>'SCE(Conso) (2)'!Print_Area</vt:lpstr>
      <vt:lpstr>SCF!Print_Area</vt:lpstr>
      <vt:lpstr>SFP!Print_Area</vt:lpstr>
      <vt:lpstr>SI!Print_Area</vt:lpstr>
      <vt:lpstr>SCF!Print_Titles</vt:lpstr>
      <vt:lpstr>SI!Print_Titles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Thunyatip</cp:lastModifiedBy>
  <cp:lastPrinted>2020-02-27T11:36:38Z</cp:lastPrinted>
  <dcterms:created xsi:type="dcterms:W3CDTF">2001-07-26T07:12:28Z</dcterms:created>
  <dcterms:modified xsi:type="dcterms:W3CDTF">2020-02-27T16:50:30Z</dcterms:modified>
</cp:coreProperties>
</file>