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05" yWindow="-105" windowWidth="19425" windowHeight="10425" tabRatio="745" activeTab="5"/>
  </bookViews>
  <sheets>
    <sheet name="BS-3-4" sheetId="12" r:id="rId1"/>
    <sheet name="SI-5" sheetId="9" r:id="rId2"/>
    <sheet name="SI-6" sheetId="13" r:id="rId3"/>
    <sheet name="SCE (conso)-7" sheetId="11" r:id="rId4"/>
    <sheet name="SCE-8" sheetId="5" r:id="rId5"/>
    <sheet name="SCF-9-10" sheetId="4" r:id="rId6"/>
  </sheets>
  <definedNames>
    <definedName name="_xlnm.Print_Area" localSheetId="0">'BS-3-4'!$A$1:$J$89</definedName>
    <definedName name="_xlnm.Print_Area" localSheetId="3">'SCE (conso)-7'!$A$1:$Y$40</definedName>
    <definedName name="_xlnm.Print_Area" localSheetId="4">'SCE-8'!$A$1:$L$36</definedName>
    <definedName name="_xlnm.Print_Area" localSheetId="5">'SCF-9-10'!$A$1:$H$94</definedName>
    <definedName name="_xlnm.Print_Area" localSheetId="1">'SI-5'!$A$1:$J$50</definedName>
    <definedName name="_xlnm.Print_Area" localSheetId="2">'SI-6'!$A$1:$J$55</definedName>
    <definedName name="Z_62C88142_195A_406E_A347_1C61EA880C0D_.wvu.PrintArea" localSheetId="5" hidden="1">'SCF-9-10'!$A$1:$F$102</definedName>
    <definedName name="Z_62C88142_195A_406E_A347_1C61EA880C0D_.wvu.PrintArea" localSheetId="1" hidden="1">'SI-5'!$A$1:$K$39</definedName>
    <definedName name="Z_62C88142_195A_406E_A347_1C61EA880C0D_.wvu.PrintArea" localSheetId="2" hidden="1">'SI-6'!$A$1:$K$44</definedName>
    <definedName name="Z_8AE384D2_954E_4FC4_9E7B_72B2DA3D2D3A_.wvu.PrintArea" localSheetId="5" hidden="1">'SCF-9-10'!$A$1:$F$102</definedName>
    <definedName name="Z_8AE384D2_954E_4FC4_9E7B_72B2DA3D2D3A_.wvu.Rows" localSheetId="1" hidden="1">'SI-5'!#REF!</definedName>
    <definedName name="Z_8AE384D2_954E_4FC4_9E7B_72B2DA3D2D3A_.wvu.Rows" localSheetId="2" hidden="1">'SI-6'!#REF!</definedName>
    <definedName name="Z_DFBF4CAE_57D7_4172_8C3A_8E3DF4930C4B_.wvu.PrintArea" localSheetId="5" hidden="1">'SCF-9-10'!$A$1:$F$102</definedName>
    <definedName name="Z_DFBF4CAE_57D7_4172_8C3A_8E3DF4930C4B_.wvu.Rows" localSheetId="1" hidden="1">'SI-5'!#REF!</definedName>
    <definedName name="Z_DFBF4CAE_57D7_4172_8C3A_8E3DF4930C4B_.wvu.Rows" localSheetId="2" hidden="1">'SI-6'!#REF!</definedName>
    <definedName name="Z_E1DB4DD3_3D3D_4C8E_ADFF_122E3B5E40F3_.wvu.PrintArea" localSheetId="5" hidden="1">'SCF-9-10'!$A$1:$F$102</definedName>
    <definedName name="Z_E1DB4DD3_3D3D_4C8E_ADFF_122E3B5E40F3_.wvu.PrintArea" localSheetId="1" hidden="1">'SI-5'!$A$1:$K$39</definedName>
    <definedName name="Z_E1DB4DD3_3D3D_4C8E_ADFF_122E3B5E40F3_.wvu.PrintArea" localSheetId="2" hidden="1">'SI-6'!$A$1:$K$44</definedName>
    <definedName name="Z_E1DB4DD3_3D3D_4C8E_ADFF_122E3B5E40F3_.wvu.Rows" localSheetId="1" hidden="1">'SI-5'!#REF!</definedName>
    <definedName name="Z_E1DB4DD3_3D3D_4C8E_ADFF_122E3B5E40F3_.wvu.Rows" localSheetId="2" hidden="1">'SI-6'!#REF!</definedName>
  </definedNames>
  <calcPr calcId="145621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" i="13" l="1"/>
  <c r="D16" i="12"/>
  <c r="F81" i="4" l="1"/>
  <c r="B81" i="4"/>
  <c r="S29" i="11" l="1"/>
  <c r="U29" i="11" s="1"/>
  <c r="Y29" i="11" s="1"/>
  <c r="H13" i="4" l="1"/>
  <c r="H14" i="4"/>
  <c r="F14" i="4" l="1"/>
  <c r="D14" i="4"/>
  <c r="F13" i="4"/>
  <c r="D13" i="4"/>
  <c r="B14" i="4"/>
  <c r="B13" i="4"/>
  <c r="H17" i="5"/>
  <c r="L16" i="5"/>
  <c r="W33" i="11"/>
  <c r="W34" i="11" s="1"/>
  <c r="L17" i="5" l="1"/>
  <c r="Q34" i="11" l="1"/>
  <c r="J32" i="13" l="1"/>
  <c r="H32" i="13"/>
  <c r="J38" i="13"/>
  <c r="H36" i="13"/>
  <c r="D36" i="13"/>
  <c r="F36" i="13"/>
  <c r="H38" i="13" l="1"/>
  <c r="F32" i="13"/>
  <c r="F38" i="13" s="1"/>
  <c r="D32" i="13" l="1"/>
  <c r="I52" i="13" l="1"/>
  <c r="G52" i="13"/>
  <c r="E52" i="13"/>
  <c r="I49" i="13"/>
  <c r="G49" i="13"/>
  <c r="E49" i="13"/>
  <c r="I44" i="13"/>
  <c r="G44" i="13"/>
  <c r="E44" i="13"/>
  <c r="D38" i="13"/>
  <c r="J19" i="13"/>
  <c r="H19" i="13"/>
  <c r="F19" i="13"/>
  <c r="D19" i="13"/>
  <c r="J13" i="13"/>
  <c r="J21" i="13" s="1"/>
  <c r="J24" i="13" s="1"/>
  <c r="J26" i="13" s="1"/>
  <c r="H11" i="4" s="1"/>
  <c r="H13" i="13"/>
  <c r="F13" i="13"/>
  <c r="D13" i="13"/>
  <c r="F21" i="13" l="1"/>
  <c r="F24" i="13" s="1"/>
  <c r="F26" i="13" s="1"/>
  <c r="D11" i="4" s="1"/>
  <c r="D21" i="13"/>
  <c r="D24" i="13" s="1"/>
  <c r="D26" i="13" s="1"/>
  <c r="H21" i="13"/>
  <c r="H24" i="13" s="1"/>
  <c r="H26" i="13" s="1"/>
  <c r="J42" i="13"/>
  <c r="J39" i="13"/>
  <c r="J47" i="13" s="1"/>
  <c r="J49" i="13" s="1"/>
  <c r="F39" i="13" l="1"/>
  <c r="F47" i="13" s="1"/>
  <c r="F49" i="13" s="1"/>
  <c r="F42" i="13"/>
  <c r="F52" i="13" s="1"/>
  <c r="H42" i="13"/>
  <c r="H52" i="13" s="1"/>
  <c r="H31" i="5"/>
  <c r="F11" i="4"/>
  <c r="D42" i="13"/>
  <c r="I33" i="11" s="1"/>
  <c r="B11" i="4"/>
  <c r="D39" i="13"/>
  <c r="D47" i="13" s="1"/>
  <c r="D49" i="13" s="1"/>
  <c r="H39" i="13"/>
  <c r="H47" i="13" s="1"/>
  <c r="H49" i="13" s="1"/>
  <c r="J52" i="13"/>
  <c r="J44" i="13"/>
  <c r="D52" i="13" l="1"/>
  <c r="F44" i="13"/>
  <c r="D44" i="13"/>
  <c r="H44" i="13"/>
  <c r="F83" i="4"/>
  <c r="B83" i="4"/>
  <c r="H30" i="4"/>
  <c r="G33" i="11"/>
  <c r="S13" i="11"/>
  <c r="U13" i="11" s="1"/>
  <c r="J31" i="9"/>
  <c r="J33" i="9" s="1"/>
  <c r="H31" i="9"/>
  <c r="H33" i="9" s="1"/>
  <c r="D31" i="9"/>
  <c r="D33" i="9" s="1"/>
  <c r="F31" i="9"/>
  <c r="F33" i="9" s="1"/>
  <c r="J19" i="9"/>
  <c r="H19" i="9"/>
  <c r="F19" i="9"/>
  <c r="D19" i="9"/>
  <c r="F16" i="12" l="1"/>
  <c r="H16" i="12"/>
  <c r="J16" i="12"/>
  <c r="J65" i="12" l="1"/>
  <c r="J57" i="12"/>
  <c r="F65" i="12"/>
  <c r="F57" i="12"/>
  <c r="J33" i="12"/>
  <c r="F33" i="12"/>
  <c r="H65" i="12"/>
  <c r="D65" i="12"/>
  <c r="H57" i="12"/>
  <c r="D57" i="12"/>
  <c r="H33" i="12"/>
  <c r="D33" i="12"/>
  <c r="J67" i="12" l="1"/>
  <c r="F67" i="12"/>
  <c r="J34" i="12"/>
  <c r="F34" i="12"/>
  <c r="H67" i="12"/>
  <c r="D67" i="12"/>
  <c r="H34" i="12"/>
  <c r="D34" i="12"/>
  <c r="H77" i="4" l="1"/>
  <c r="H66" i="4"/>
  <c r="D77" i="4"/>
  <c r="D66" i="4"/>
  <c r="H41" i="4"/>
  <c r="H44" i="4" s="1"/>
  <c r="J13" i="9"/>
  <c r="J21" i="9" s="1"/>
  <c r="J24" i="9" s="1"/>
  <c r="J26" i="9" s="1"/>
  <c r="F13" i="9"/>
  <c r="F21" i="9" s="1"/>
  <c r="F24" i="9" s="1"/>
  <c r="F26" i="9" s="1"/>
  <c r="F37" i="9" s="1"/>
  <c r="J34" i="5"/>
  <c r="L34" i="5" s="1"/>
  <c r="J32" i="5"/>
  <c r="F32" i="5"/>
  <c r="D32" i="5"/>
  <c r="B32" i="5"/>
  <c r="B35" i="5" s="1"/>
  <c r="W37" i="11"/>
  <c r="Q37" i="11"/>
  <c r="O37" i="11"/>
  <c r="M37" i="11"/>
  <c r="K37" i="11"/>
  <c r="G37" i="11"/>
  <c r="D37" i="11"/>
  <c r="B37" i="11"/>
  <c r="W35" i="11"/>
  <c r="W38" i="11" s="1"/>
  <c r="O34" i="11"/>
  <c r="O35" i="11" s="1"/>
  <c r="M34" i="11"/>
  <c r="G34" i="11"/>
  <c r="G35" i="11" s="1"/>
  <c r="D34" i="11"/>
  <c r="B34" i="11"/>
  <c r="Q33" i="11"/>
  <c r="Q35" i="11" s="1"/>
  <c r="O33" i="11"/>
  <c r="M33" i="11"/>
  <c r="K33" i="11"/>
  <c r="K35" i="11" s="1"/>
  <c r="K38" i="11" s="1"/>
  <c r="D33" i="11"/>
  <c r="B33" i="11"/>
  <c r="B35" i="11" s="1"/>
  <c r="B38" i="11" s="1"/>
  <c r="D83" i="12" l="1"/>
  <c r="O38" i="11"/>
  <c r="J34" i="9"/>
  <c r="J42" i="9" s="1"/>
  <c r="J44" i="9" s="1"/>
  <c r="J37" i="9"/>
  <c r="F34" i="9"/>
  <c r="F42" i="9" s="1"/>
  <c r="D30" i="4"/>
  <c r="Q38" i="11"/>
  <c r="G38" i="11"/>
  <c r="D79" i="12" s="1"/>
  <c r="D35" i="11"/>
  <c r="D38" i="11" s="1"/>
  <c r="S34" i="11"/>
  <c r="U34" i="11" s="1"/>
  <c r="Y34" i="11" s="1"/>
  <c r="M35" i="11"/>
  <c r="M38" i="11" s="1"/>
  <c r="S37" i="11"/>
  <c r="U37" i="11" s="1"/>
  <c r="Y37" i="11" s="1"/>
  <c r="H79" i="4"/>
  <c r="H82" i="4" s="1"/>
  <c r="H84" i="4" s="1"/>
  <c r="J35" i="5"/>
  <c r="H81" i="12" s="1"/>
  <c r="S33" i="11"/>
  <c r="D41" i="4" l="1"/>
  <c r="D44" i="4" s="1"/>
  <c r="D79" i="4" s="1"/>
  <c r="D82" i="4" s="1"/>
  <c r="D84" i="4" s="1"/>
  <c r="S35" i="11"/>
  <c r="S38" i="11" s="1"/>
  <c r="F44" i="9"/>
  <c r="J39" i="9"/>
  <c r="J47" i="9"/>
  <c r="F47" i="9"/>
  <c r="F39" i="9"/>
  <c r="D81" i="12" l="1"/>
  <c r="E39" i="9"/>
  <c r="G39" i="9"/>
  <c r="I39" i="9"/>
  <c r="E44" i="9"/>
  <c r="G44" i="9"/>
  <c r="I44" i="9"/>
  <c r="D17" i="11"/>
  <c r="B17" i="11"/>
  <c r="G17" i="11"/>
  <c r="K17" i="11"/>
  <c r="M17" i="11"/>
  <c r="O17" i="11"/>
  <c r="Q17" i="11"/>
  <c r="B25" i="11"/>
  <c r="D25" i="11"/>
  <c r="G25" i="11"/>
  <c r="K25" i="11"/>
  <c r="O25" i="11"/>
  <c r="Q25" i="11"/>
  <c r="W25" i="11"/>
  <c r="B21" i="11"/>
  <c r="B22" i="11"/>
  <c r="D22" i="11"/>
  <c r="D21" i="11"/>
  <c r="G22" i="11"/>
  <c r="G21" i="11"/>
  <c r="K21" i="11"/>
  <c r="M21" i="11"/>
  <c r="M22" i="11"/>
  <c r="O22" i="11"/>
  <c r="O21" i="11"/>
  <c r="Q21" i="11"/>
  <c r="L21" i="5"/>
  <c r="D22" i="5"/>
  <c r="B22" i="5"/>
  <c r="I47" i="9" l="1"/>
  <c r="G47" i="9"/>
  <c r="E47" i="9"/>
  <c r="W18" i="11" l="1"/>
  <c r="Q18" i="11"/>
  <c r="O18" i="11"/>
  <c r="M18" i="11"/>
  <c r="K18" i="11"/>
  <c r="I18" i="11"/>
  <c r="G18" i="11"/>
  <c r="D18" i="11"/>
  <c r="B18" i="11"/>
  <c r="S17" i="11"/>
  <c r="U17" i="11" s="1"/>
  <c r="Y17" i="11" s="1"/>
  <c r="Y18" i="11" s="1"/>
  <c r="U18" i="11" l="1"/>
  <c r="S18" i="11"/>
  <c r="M25" i="11" l="1"/>
  <c r="S22" i="11"/>
  <c r="L12" i="5" l="1"/>
  <c r="J22" i="5" l="1"/>
  <c r="F22" i="5"/>
  <c r="F25" i="5" s="1"/>
  <c r="D25" i="5"/>
  <c r="B25" i="5"/>
  <c r="S25" i="11"/>
  <c r="U25" i="11" s="1"/>
  <c r="Y25" i="11" s="1"/>
  <c r="O23" i="11"/>
  <c r="O26" i="11" s="1"/>
  <c r="M23" i="11"/>
  <c r="M26" i="11" s="1"/>
  <c r="K23" i="11"/>
  <c r="K26" i="11" s="1"/>
  <c r="I23" i="11"/>
  <c r="I26" i="11" s="1"/>
  <c r="G23" i="11"/>
  <c r="G26" i="11" s="1"/>
  <c r="F79" i="12" s="1"/>
  <c r="F82" i="12" s="1"/>
  <c r="F84" i="12" s="1"/>
  <c r="F86" i="12" s="1"/>
  <c r="D23" i="11"/>
  <c r="D26" i="11" s="1"/>
  <c r="B23" i="11"/>
  <c r="B26" i="11" s="1"/>
  <c r="Q23" i="11"/>
  <c r="Q26" i="11" s="1"/>
  <c r="W23" i="11"/>
  <c r="W26" i="11" s="1"/>
  <c r="S21" i="11"/>
  <c r="U21" i="11" s="1"/>
  <c r="Y21" i="11" s="1"/>
  <c r="Y13" i="11"/>
  <c r="F35" i="5" l="1"/>
  <c r="H79" i="12" s="1"/>
  <c r="J79" i="12"/>
  <c r="J82" i="12" s="1"/>
  <c r="J84" i="12" s="1"/>
  <c r="J86" i="12" s="1"/>
  <c r="D35" i="5"/>
  <c r="J24" i="5"/>
  <c r="J25" i="5" s="1"/>
  <c r="U22" i="11"/>
  <c r="Y22" i="11" s="1"/>
  <c r="Y23" i="11" s="1"/>
  <c r="Y26" i="11" s="1"/>
  <c r="L28" i="5" l="1"/>
  <c r="L24" i="5"/>
  <c r="S23" i="11"/>
  <c r="S26" i="11" s="1"/>
  <c r="U23" i="11"/>
  <c r="U26" i="11" s="1"/>
  <c r="A39" i="12"/>
  <c r="F77" i="4"/>
  <c r="B77" i="4"/>
  <c r="F66" i="4"/>
  <c r="B66" i="4"/>
  <c r="H13" i="9"/>
  <c r="H21" i="9" s="1"/>
  <c r="H24" i="9" s="1"/>
  <c r="H26" i="9" s="1"/>
  <c r="H37" i="9" s="1"/>
  <c r="D13" i="9"/>
  <c r="D21" i="9" s="1"/>
  <c r="D24" i="9" s="1"/>
  <c r="D26" i="9" s="1"/>
  <c r="D37" i="9" l="1"/>
  <c r="D39" i="9" s="1"/>
  <c r="H34" i="9"/>
  <c r="H42" i="9" s="1"/>
  <c r="F30" i="4"/>
  <c r="B30" i="4"/>
  <c r="D34" i="9"/>
  <c r="D42" i="9" s="1"/>
  <c r="B41" i="4" l="1"/>
  <c r="B44" i="4" s="1"/>
  <c r="L31" i="5"/>
  <c r="L32" i="5" s="1"/>
  <c r="L35" i="5" s="1"/>
  <c r="H32" i="5"/>
  <c r="H35" i="5" s="1"/>
  <c r="H80" i="12" s="1"/>
  <c r="H82" i="12" s="1"/>
  <c r="H84" i="12" s="1"/>
  <c r="H86" i="12" s="1"/>
  <c r="D44" i="9"/>
  <c r="H44" i="9"/>
  <c r="F41" i="4"/>
  <c r="F44" i="4" l="1"/>
  <c r="F79" i="4" s="1"/>
  <c r="F82" i="4" s="1"/>
  <c r="F84" i="4" s="1"/>
  <c r="H39" i="9"/>
  <c r="H47" i="9"/>
  <c r="L20" i="5"/>
  <c r="L22" i="5" s="1"/>
  <c r="L25" i="5" s="1"/>
  <c r="H22" i="5"/>
  <c r="H25" i="5" s="1"/>
  <c r="B79" i="4"/>
  <c r="B82" i="4" s="1"/>
  <c r="B84" i="4" s="1"/>
  <c r="I35" i="11" l="1"/>
  <c r="I38" i="11" s="1"/>
  <c r="D80" i="12" s="1"/>
  <c r="D47" i="9"/>
  <c r="D82" i="12" l="1"/>
  <c r="D84" i="12" s="1"/>
  <c r="D86" i="12" s="1"/>
  <c r="U33" i="11"/>
  <c r="Y33" i="11" l="1"/>
  <c r="Y35" i="11" s="1"/>
  <c r="Y38" i="11" s="1"/>
  <c r="U35" i="11"/>
  <c r="U38" i="11" s="1"/>
</calcChain>
</file>

<file path=xl/sharedStrings.xml><?xml version="1.0" encoding="utf-8"?>
<sst xmlns="http://schemas.openxmlformats.org/spreadsheetml/2006/main" count="405" uniqueCount="241">
  <si>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</si>
  <si>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</si>
  <si>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</si>
  <si>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</si>
  <si>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</si>
  <si>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</si>
  <si>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</si>
  <si>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</si>
  <si>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</si>
  <si>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</si>
  <si>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</si>
  <si>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</si>
  <si>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</si>
  <si>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</si>
  <si>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</si>
  <si>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</si>
  <si>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</si>
  <si>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</si>
  <si>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</si>
  <si>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</si>
  <si>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</si>
  <si>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</si>
  <si>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</si>
  <si>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</si>
  <si>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</si>
  <si>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</si>
  <si>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</si>
  <si>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</si>
  <si>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</si>
  <si>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</si>
  <si>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</si>
  <si>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</si>
  <si>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</si>
  <si>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</si>
  <si>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</si>
  <si>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</si>
  <si>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</si>
  <si>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</si>
  <si>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</si>
  <si>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</si>
  <si>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</si>
  <si>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</si>
  <si>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</si>
  <si>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</si>
  <si>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</si>
  <si>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</si>
  <si>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</si>
  <si>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</si>
  <si>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</si>
  <si>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</si>
  <si>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</si>
  <si>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</si>
  <si>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</si>
  <si>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</si>
  <si>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</si>
  <si>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</si>
  <si>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</si>
  <si>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</si>
  <si>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</si>
  <si>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</si>
  <si>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</si>
  <si>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</si>
  <si>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</si>
  <si>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</si>
  <si>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</si>
  <si>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</si>
  <si>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</si>
  <si>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</si>
  <si>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</si>
  <si>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</si>
  <si>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</si>
  <si>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</si>
  <si>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</si>
  <si>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</si>
  <si>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</si>
  <si>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</si>
  <si>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</si>
  <si>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</si>
  <si>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</si>
  <si>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</si>
  <si>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</si>
  <si>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</si>
  <si>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</si>
  <si>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</si>
  <si>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</si>
  <si>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</si>
  <si>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</si>
  <si>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</si>
  <si>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</si>
  <si>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</si>
  <si>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</si>
  <si>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cash from (used in) investing activities</t>
  </si>
  <si>
    <t>Net increase (decrease) in cash and cash equivalents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</si>
  <si>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</si>
  <si>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</si>
  <si>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</si>
  <si>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</si>
  <si>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</si>
  <si>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</si>
  <si>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>Distribution costs</t>
  </si>
  <si>
    <t>Non-current provisions for employee benefits</t>
  </si>
  <si>
    <t>(Unaudited)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</si>
  <si>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</si>
  <si>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</si>
  <si>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</si>
  <si>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</si>
  <si>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</si>
  <si>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</si>
  <si>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</si>
  <si>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</si>
  <si>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</si>
  <si>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</si>
  <si>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</si>
  <si>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</si>
  <si>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Taxes paid</t>
  </si>
  <si>
    <t>Restricted deposit at financial institution</t>
  </si>
  <si>
    <t xml:space="preserve">Other intangible assets 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</si>
  <si>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</si>
  <si>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</si>
  <si>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</si>
  <si>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</si>
  <si>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</si>
  <si>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</si>
  <si>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Transaction with owners, recorded directly in equity</t>
  </si>
  <si>
    <t>Exchange differences on translating foreign operations</t>
  </si>
  <si>
    <t>Share of other comprehensive income (expense) of associates</t>
  </si>
  <si>
    <t xml:space="preserve">  Owners of the parent</t>
  </si>
  <si>
    <t xml:space="preserve">Unappropriated </t>
  </si>
  <si>
    <t>(Deficit)</t>
  </si>
  <si>
    <t>of the parent</t>
  </si>
  <si>
    <t xml:space="preserve">   Distributions to owners of the parent</t>
  </si>
  <si>
    <t>paid-up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</si>
  <si>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</si>
  <si>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</si>
  <si>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</si>
  <si>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</si>
  <si>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2019</t>
  </si>
  <si>
    <t>Balance as at 1 January 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</si>
  <si>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</si>
  <si>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</si>
  <si>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</si>
  <si>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</si>
  <si>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Profit (loss) attributable to:</t>
  </si>
  <si>
    <t>Profit (loss) for the period</t>
  </si>
  <si>
    <t xml:space="preserve">Total comprehensive income (expense) for the period </t>
  </si>
  <si>
    <t>Short-term loans to other party</t>
  </si>
  <si>
    <t>Increase in restriced deposit at financial institution</t>
  </si>
  <si>
    <t>Profit (loss) before income tax expense</t>
  </si>
  <si>
    <t>Gain on disposal of property, plant and equipment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</si>
  <si>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</si>
  <si>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</si>
  <si>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</si>
  <si>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</si>
  <si>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Proceeds from repayment of short-term loans to related party</t>
  </si>
  <si>
    <t>Losses on remeasurements of defined benefit plans</t>
  </si>
  <si>
    <t>Balance as at 1 January 2020</t>
  </si>
  <si>
    <t>2020</t>
  </si>
  <si>
    <t>Thai Rubber Latex Group Public Company Limited and its Subsidiaries</t>
  </si>
  <si>
    <t>Trade and other current receivables</t>
  </si>
  <si>
    <t>Right-of-use assets</t>
  </si>
  <si>
    <t xml:space="preserve">Trade and other current payables </t>
  </si>
  <si>
    <t>Current portion of lease liabilities</t>
  </si>
  <si>
    <t>Lease liabilities</t>
  </si>
  <si>
    <t>Profit (loss) from operating activities</t>
  </si>
  <si>
    <t>Long-term borrowings</t>
  </si>
  <si>
    <t>Share premium:</t>
  </si>
  <si>
    <t xml:space="preserve">  Unappropriated (Deficit)</t>
  </si>
  <si>
    <t xml:space="preserve">    Loss</t>
  </si>
  <si>
    <t xml:space="preserve">    Profit</t>
  </si>
  <si>
    <t>Other comprehensive income (expense) for the period,</t>
  </si>
  <si>
    <t xml:space="preserve">   net of tax</t>
  </si>
  <si>
    <t xml:space="preserve">Share of loss of associates </t>
  </si>
  <si>
    <t>Equity attributable to owners of the parent</t>
  </si>
  <si>
    <t>Total comprehensive income (expense) attributable to: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</si>
  <si>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</si>
  <si>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</si>
  <si>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</si>
  <si>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</si>
  <si>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</si>
  <si>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</si>
  <si>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</si>
  <si>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</si>
  <si>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</si>
  <si>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</si>
  <si>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 xml:space="preserve">  (681,479,688 ordinary shares, par value at Baht    1.00 per share)</t>
  </si>
  <si>
    <t>Costs of sales of goods and rendering of services</t>
  </si>
  <si>
    <t>Comprehensive income (expense) for the period</t>
  </si>
  <si>
    <t>Trade and other current payables</t>
  </si>
  <si>
    <t>Repayment of short-term borrowings from related party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</si>
  <si>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</si>
  <si>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</si>
  <si>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</si>
  <si>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</si>
  <si>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</si>
  <si>
    <t>Tax expense (income)</t>
  </si>
  <si>
    <t xml:space="preserve">Balance at 1 January 2019 </t>
  </si>
  <si>
    <t xml:space="preserve">   Dividends to owners of the Company</t>
  </si>
  <si>
    <t>Payment of lease liabilities</t>
  </si>
  <si>
    <t>Dividends paid to owners of the Company</t>
  </si>
  <si>
    <t>Tax (expense) income</t>
  </si>
  <si>
    <t>Loss on written-off rubber plantation development cost</t>
  </si>
  <si>
    <t>Non-current investments in financial assets</t>
  </si>
  <si>
    <t>Earnings (loss) per share</t>
  </si>
  <si>
    <t xml:space="preserve">   Total transactions with owners, recorded directly in equity</t>
  </si>
  <si>
    <t>Adjustments to reconcile profit to cash receipts (payments)</t>
  </si>
  <si>
    <r>
      <t xml:space="preserve">Earnings (loss) per share </t>
    </r>
    <r>
      <rPr>
        <b/>
        <i/>
        <sz val="14"/>
        <rFont val="Times New Roman"/>
        <family val="1"/>
      </rPr>
      <t>(Baht)</t>
    </r>
  </si>
  <si>
    <t>Unrealised (gain) loss on exchange</t>
  </si>
  <si>
    <t xml:space="preserve">   Fixed asset payables</t>
  </si>
  <si>
    <t>Net cash used in financing activities</t>
  </si>
  <si>
    <t xml:space="preserve">   Issuance of promissory note from a subsidiary to parent company </t>
  </si>
  <si>
    <t xml:space="preserve">      as a settlement of account receivables from the subsidiary</t>
  </si>
  <si>
    <t>(Reversal of) allowance for bad and doubtful debts expenses</t>
  </si>
  <si>
    <t xml:space="preserve">   Owners of the parent</t>
  </si>
  <si>
    <t xml:space="preserve">   (2019: Current portion of finance lease liabilities)
</t>
  </si>
  <si>
    <t>Loss on written-off right-of-use assets</t>
  </si>
  <si>
    <t>30 September</t>
  </si>
  <si>
    <t xml:space="preserve">Nine-month period ended </t>
  </si>
  <si>
    <t>Nine-month period ended 30 September 2019</t>
  </si>
  <si>
    <t>Balance as at 30 September 2019</t>
  </si>
  <si>
    <t>Nine-month period ended 30 September 2020</t>
  </si>
  <si>
    <t>Balance as at 30 September 2020</t>
  </si>
  <si>
    <t>Impairment loss of goodwill</t>
  </si>
  <si>
    <t xml:space="preserve">   Other comprehensive expense</t>
  </si>
  <si>
    <t xml:space="preserve">   Loss</t>
  </si>
  <si>
    <t xml:space="preserve">   Other comprehensive income (expense)</t>
  </si>
  <si>
    <t>Proceeds from repayment of short-term loans to other party</t>
  </si>
  <si>
    <t>Increase (decrease) in bank overdrafts and short-term borrowings</t>
  </si>
  <si>
    <t>Cash and cash equivalents as at 30 September</t>
  </si>
  <si>
    <t>Other non-current liabilities</t>
  </si>
  <si>
    <t>Taxes received</t>
  </si>
  <si>
    <t>Impairment loss on investment of non-current financial assets</t>
  </si>
  <si>
    <t xml:space="preserve">    Other comprehensive expense</t>
  </si>
  <si>
    <t>Acquisition of intangible assets</t>
  </si>
  <si>
    <t>Employee benefits expense related to defined benefit plans</t>
  </si>
  <si>
    <t>Repayment of employee benefit related to defined benefit plans</t>
  </si>
  <si>
    <t>Acquisition of investment in subsidiary</t>
  </si>
  <si>
    <t>Amortisation of land possessory rights</t>
  </si>
  <si>
    <t xml:space="preserve">   cash equivalents</t>
  </si>
  <si>
    <t>Depreciation and amortisation</t>
  </si>
  <si>
    <t>Expenses</t>
  </si>
  <si>
    <t>(Reversal of) allowance for loss on inventories devaluation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</si>
</sst>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1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315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167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/>
    <xf numFmtId="0" fontId="0" fillId="0" borderId="0" xfId="0" applyFont="1" applyFill="1" applyAlignment="1"/>
    <xf numFmtId="164" fontId="5" fillId="0" borderId="0" xfId="0" applyNumberFormat="1" applyFont="1" applyFill="1" applyBorder="1" applyAlignment="1"/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167" fontId="0" fillId="0" borderId="0" xfId="1" applyNumberFormat="1" applyFont="1" applyFill="1" applyAlignment="1"/>
    <xf numFmtId="167" fontId="5" fillId="0" borderId="0" xfId="1" applyNumberFormat="1" applyFont="1" applyFill="1" applyAlignment="1">
      <alignment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horizontal="center" vertical="center"/>
    </xf>
    <xf numFmtId="166" fontId="15" fillId="0" borderId="0" xfId="1" applyNumberFormat="1" applyFont="1" applyFill="1" applyBorder="1" applyAlignment="1">
      <alignment horizontal="left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left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6" fontId="10" fillId="0" borderId="0" xfId="1" applyNumberFormat="1" applyFont="1" applyFill="1" applyAlignment="1">
      <alignment horizontal="center" vertical="center"/>
    </xf>
    <xf numFmtId="166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167" fontId="15" fillId="0" borderId="5" xfId="1" applyNumberFormat="1" applyFont="1" applyFill="1" applyBorder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horizontal="right" vertical="center"/>
    </xf>
    <xf numFmtId="166" fontId="13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vertical="center"/>
    </xf>
    <xf numFmtId="164" fontId="13" fillId="0" borderId="0" xfId="32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165" fontId="0" fillId="0" borderId="0" xfId="1" applyFont="1" applyFill="1"/>
    <xf numFmtId="164" fontId="5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0" applyNumberFormat="1" applyFont="1" applyFill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/>
    <xf numFmtId="164" fontId="0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166" fontId="0" fillId="0" borderId="0" xfId="0" applyNumberFormat="1" applyAlignment="1">
      <alignment horizontal="left" vertical="center"/>
    </xf>
    <xf numFmtId="164" fontId="0" fillId="0" borderId="0" xfId="1" applyNumberFormat="1" applyFont="1" applyAlignment="1">
      <alignment horizontal="right" vertical="center"/>
    </xf>
    <xf numFmtId="0" fontId="5" fillId="0" borderId="0" xfId="0" applyFont="1"/>
    <xf numFmtId="164" fontId="5" fillId="0" borderId="3" xfId="0" applyNumberFormat="1" applyFont="1" applyBorder="1"/>
    <xf numFmtId="0" fontId="9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4" fontId="4" fillId="0" borderId="0" xfId="2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vertical="center"/>
    </xf>
    <xf numFmtId="0" fontId="11" fillId="0" borderId="0" xfId="9" applyFont="1" applyAlignment="1" applyProtection="1">
      <alignment vertical="center"/>
      <protection locked="0"/>
    </xf>
    <xf numFmtId="164" fontId="4" fillId="0" borderId="0" xfId="0" applyNumberFormat="1" applyFont="1"/>
    <xf numFmtId="164" fontId="4" fillId="0" borderId="0" xfId="37" applyNumberFormat="1" applyFont="1" applyAlignment="1">
      <alignment horizontal="right" vertical="center"/>
    </xf>
    <xf numFmtId="0" fontId="20" fillId="0" borderId="0" xfId="38" applyFont="1" applyAlignment="1">
      <alignment horizontal="left"/>
    </xf>
    <xf numFmtId="166" fontId="11" fillId="0" borderId="0" xfId="39" applyNumberFormat="1" applyAlignment="1">
      <alignment horizontal="left" vertical="center"/>
    </xf>
    <xf numFmtId="0" fontId="20" fillId="0" borderId="0" xfId="39" applyFont="1" applyAlignment="1">
      <alignment horizontal="left"/>
    </xf>
    <xf numFmtId="0" fontId="11" fillId="0" borderId="0" xfId="39" applyAlignment="1">
      <alignment horizontal="left"/>
    </xf>
    <xf numFmtId="166" fontId="20" fillId="0" borderId="0" xfId="39" applyNumberFormat="1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vertical="center" wrapText="1"/>
    </xf>
    <xf numFmtId="164" fontId="4" fillId="0" borderId="0" xfId="37" applyNumberFormat="1" applyFont="1" applyFill="1" applyAlignment="1">
      <alignment horizontal="right" vertical="center"/>
    </xf>
    <xf numFmtId="164" fontId="4" fillId="0" borderId="5" xfId="37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164" fontId="0" fillId="0" borderId="0" xfId="0" applyNumberFormat="1" applyFill="1"/>
    <xf numFmtId="164" fontId="0" fillId="0" borderId="0" xfId="2" applyFont="1" applyFill="1"/>
    <xf numFmtId="164" fontId="4" fillId="0" borderId="0" xfId="1" applyNumberFormat="1" applyFont="1" applyFill="1"/>
    <xf numFmtId="164" fontId="5" fillId="0" borderId="2" xfId="0" applyNumberFormat="1" applyFont="1" applyFill="1" applyBorder="1"/>
    <xf numFmtId="164" fontId="5" fillId="0" borderId="3" xfId="0" applyNumberFormat="1" applyFont="1" applyFill="1" applyBorder="1"/>
    <xf numFmtId="165" fontId="0" fillId="0" borderId="0" xfId="1" applyFont="1" applyFill="1" applyAlignment="1"/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4" fillId="0" borderId="0" xfId="37" applyNumberFormat="1" applyFont="1" applyAlignment="1" applyProtection="1">
      <alignment horizontal="right"/>
      <protection locked="0"/>
    </xf>
    <xf numFmtId="164" fontId="4" fillId="0" borderId="0" xfId="37" applyNumberFormat="1" applyFont="1" applyAlignment="1" applyProtection="1">
      <protection locked="0"/>
    </xf>
    <xf numFmtId="164" fontId="7" fillId="0" borderId="0" xfId="0" applyNumberFormat="1" applyFont="1" applyFill="1" applyBorder="1" applyAlignment="1">
      <alignment horizontal="right" vertical="center"/>
    </xf>
    <xf numFmtId="164" fontId="15" fillId="0" borderId="5" xfId="1" applyNumberFormat="1" applyFont="1" applyFill="1" applyBorder="1" applyAlignment="1">
      <alignment vertical="center"/>
    </xf>
    <xf numFmtId="0" fontId="15" fillId="0" borderId="0" xfId="0" applyFont="1"/>
    <xf numFmtId="164" fontId="6" fillId="0" borderId="0" xfId="1" quotePrefix="1" applyNumberFormat="1" applyFont="1" applyFill="1" applyBorder="1" applyAlignment="1">
      <alignment horizontal="right" vertical="center"/>
    </xf>
    <xf numFmtId="0" fontId="16" fillId="0" borderId="0" xfId="0" applyFont="1"/>
    <xf numFmtId="166" fontId="15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3" fontId="15" fillId="0" borderId="0" xfId="0" applyNumberFormat="1" applyFont="1" applyFill="1" applyBorder="1" applyAlignment="1"/>
    <xf numFmtId="164" fontId="15" fillId="0" borderId="0" xfId="1" quotePrefix="1" applyNumberFormat="1" applyFont="1" applyFill="1" applyBorder="1" applyAlignment="1">
      <alignment horizontal="right" vertical="center"/>
    </xf>
    <xf numFmtId="165" fontId="15" fillId="0" borderId="0" xfId="1" applyFont="1" applyFill="1" applyBorder="1" applyAlignment="1"/>
    <xf numFmtId="37" fontId="15" fillId="0" borderId="5" xfId="0" applyNumberFormat="1" applyFont="1" applyFill="1" applyBorder="1" applyAlignment="1"/>
    <xf numFmtId="164" fontId="15" fillId="0" borderId="5" xfId="1" quotePrefix="1" applyNumberFormat="1" applyFont="1" applyFill="1" applyBorder="1" applyAlignment="1">
      <alignment horizontal="right" vertical="center"/>
    </xf>
    <xf numFmtId="164" fontId="10" fillId="0" borderId="0" xfId="0" applyNumberFormat="1" applyFont="1" applyFill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/>
    </xf>
    <xf numFmtId="164" fontId="5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right" vertical="center"/>
    </xf>
    <xf numFmtId="0" fontId="8" fillId="0" borderId="0" xfId="0" applyFont="1" applyAlignment="1"/>
    <xf numFmtId="164" fontId="5" fillId="0" borderId="0" xfId="0" applyNumberFormat="1" applyFont="1" applyFill="1" applyBorder="1"/>
    <xf numFmtId="164" fontId="10" fillId="0" borderId="0" xfId="0" applyNumberFormat="1" applyFont="1" applyFill="1" applyAlignment="1">
      <alignment horizontal="center" vertical="center"/>
    </xf>
    <xf numFmtId="167" fontId="6" fillId="0" borderId="3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164" fontId="0" fillId="0" borderId="0" xfId="2" applyFont="1" applyFill="1" applyAlignment="1">
      <alignment horizontal="right"/>
    </xf>
    <xf numFmtId="164" fontId="0" fillId="0" borderId="0" xfId="1" applyNumberFormat="1" applyFont="1" applyFill="1"/>
    <xf numFmtId="164" fontId="4" fillId="0" borderId="0" xfId="2" applyFill="1"/>
    <xf numFmtId="164" fontId="5" fillId="0" borderId="4" xfId="0" applyNumberFormat="1" applyFont="1" applyFill="1" applyBorder="1"/>
    <xf numFmtId="164" fontId="5" fillId="0" borderId="5" xfId="0" applyNumberFormat="1" applyFont="1" applyFill="1" applyBorder="1"/>
    <xf numFmtId="164" fontId="4" fillId="0" borderId="3" xfId="37" applyNumberFormat="1" applyFont="1" applyFill="1" applyBorder="1" applyAlignment="1" applyProtection="1">
      <alignment horizontal="right"/>
      <protection locked="0"/>
    </xf>
    <xf numFmtId="164" fontId="4" fillId="0" borderId="0" xfId="37" applyNumberFormat="1" applyFont="1" applyFill="1" applyAlignment="1" applyProtection="1">
      <alignment horizontal="right"/>
      <protection locked="0"/>
    </xf>
    <xf numFmtId="164" fontId="4" fillId="0" borderId="0" xfId="37" applyNumberFormat="1" applyFont="1" applyFill="1" applyAlignment="1" applyProtection="1">
      <protection locked="0"/>
    </xf>
    <xf numFmtId="164" fontId="4" fillId="0" borderId="0" xfId="0" applyNumberFormat="1" applyFont="1" applyFill="1"/>
    <xf numFmtId="164" fontId="1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wrapText="1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>
      <alignment vertical="center"/>
    </xf>
    <xf numFmtId="167" fontId="15" fillId="0" borderId="0" xfId="1" applyNumberFormat="1" applyFont="1" applyFill="1" applyBorder="1" applyAlignment="1">
      <alignment vertical="center"/>
    </xf>
  </cellXfs>
  <cellStyles count="41">
    <cellStyle name="Comma" xfId="1" builtinId="3"/>
    <cellStyle name="Comma [0]" xfId="2" builtinId="6"/>
    <cellStyle name="Comma 18" xfId="37"/>
    <cellStyle name="Comma 2" xfId="3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3" xfId="25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91"/>
  <sheetViews>
    <sheetView view="pageBreakPreview" topLeftCell="A68" zoomScale="90" zoomScaleNormal="85" zoomScaleSheetLayoutView="90" workbookViewId="0">
      <selection activeCell="D54" sqref="D54"/>
    </sheetView>
  </sheetViews>
  <sheetFormatPr defaultColWidth="9.140625" defaultRowHeight="18" customHeight="1" x14ac:dyDescent="0.25"/>
  <cols>
    <col min="1" max="1" width="42.140625" style="21" customWidth="1"/>
    <col min="2" max="2" width="5.85546875" style="19" customWidth="1"/>
    <col min="3" max="3" width="1.140625" style="21" customWidth="1"/>
    <col min="4" max="4" width="15" style="13" customWidth="1"/>
    <col min="5" max="5" width="1.140625" style="25" customWidth="1"/>
    <col min="6" max="6" width="15" style="13" customWidth="1"/>
    <col min="7" max="7" width="1.140625" style="13" customWidth="1"/>
    <col min="8" max="8" width="14.85546875" style="25" customWidth="1"/>
    <col min="9" max="9" width="1.140625" style="25" customWidth="1"/>
    <col min="10" max="10" width="14.85546875" style="25" customWidth="1"/>
    <col min="11" max="11" width="13.140625" style="22" bestFit="1" customWidth="1"/>
    <col min="12" max="12" width="13.85546875" style="22" bestFit="1" customWidth="1"/>
    <col min="13" max="13" width="13.140625" style="22" bestFit="1" customWidth="1"/>
    <col min="14" max="16384" width="9.140625" style="22"/>
  </cols>
  <sheetData>
    <row r="1" spans="1:10" s="48" customFormat="1" ht="18" customHeight="1" x14ac:dyDescent="0.25">
      <c r="A1" s="4" t="s">
        <v>157</v>
      </c>
      <c r="B1" s="53"/>
      <c r="C1" s="54"/>
      <c r="D1" s="55"/>
      <c r="E1" s="44"/>
      <c r="F1" s="55"/>
      <c r="G1" s="55"/>
      <c r="H1" s="44"/>
      <c r="I1" s="44"/>
      <c r="J1" s="44"/>
    </row>
    <row r="2" spans="1:10" s="27" customFormat="1" ht="18" customHeight="1" x14ac:dyDescent="0.25">
      <c r="A2" s="9" t="s">
        <v>50</v>
      </c>
      <c r="B2" s="8"/>
      <c r="C2" s="56"/>
      <c r="D2" s="57"/>
      <c r="E2" s="40"/>
      <c r="F2" s="57"/>
      <c r="G2" s="57"/>
      <c r="H2" s="40"/>
      <c r="I2" s="40"/>
      <c r="J2" s="40"/>
    </row>
    <row r="4" spans="1:10" ht="18" customHeight="1" x14ac:dyDescent="0.25">
      <c r="D4" s="296" t="s">
        <v>2</v>
      </c>
      <c r="E4" s="296"/>
      <c r="F4" s="296"/>
      <c r="G4" s="296"/>
      <c r="H4" s="298" t="s">
        <v>15</v>
      </c>
      <c r="I4" s="298"/>
      <c r="J4" s="298"/>
    </row>
    <row r="5" spans="1:10" ht="18" customHeight="1" x14ac:dyDescent="0.25">
      <c r="C5" s="1"/>
      <c r="D5" s="296" t="s">
        <v>16</v>
      </c>
      <c r="E5" s="296"/>
      <c r="F5" s="296"/>
      <c r="G5" s="296"/>
      <c r="H5" s="296" t="s">
        <v>16</v>
      </c>
      <c r="I5" s="296"/>
      <c r="J5" s="296"/>
    </row>
    <row r="6" spans="1:10" ht="18" customHeight="1" x14ac:dyDescent="0.25">
      <c r="C6" s="1"/>
      <c r="D6" s="10" t="s">
        <v>215</v>
      </c>
      <c r="E6" s="10"/>
      <c r="F6" s="10" t="s">
        <v>1</v>
      </c>
      <c r="G6" s="10"/>
      <c r="H6" s="10" t="s">
        <v>215</v>
      </c>
      <c r="I6" s="10"/>
      <c r="J6" s="10" t="s">
        <v>1</v>
      </c>
    </row>
    <row r="7" spans="1:10" ht="18" customHeight="1" x14ac:dyDescent="0.25">
      <c r="A7" s="1" t="s">
        <v>17</v>
      </c>
      <c r="B7" s="3" t="s">
        <v>25</v>
      </c>
      <c r="C7" s="1"/>
      <c r="D7" s="80" t="s">
        <v>156</v>
      </c>
      <c r="E7" s="79"/>
      <c r="F7" s="80" t="s">
        <v>136</v>
      </c>
      <c r="G7" s="78"/>
      <c r="H7" s="80" t="s">
        <v>156</v>
      </c>
      <c r="I7" s="79"/>
      <c r="J7" s="80" t="s">
        <v>136</v>
      </c>
    </row>
    <row r="8" spans="1:10" ht="18" customHeight="1" x14ac:dyDescent="0.25">
      <c r="A8" s="1"/>
      <c r="B8" s="3"/>
      <c r="C8" s="1"/>
      <c r="D8" s="80" t="s">
        <v>101</v>
      </c>
      <c r="E8" s="79"/>
      <c r="F8" s="80"/>
      <c r="G8" s="78"/>
      <c r="H8" s="80" t="s">
        <v>101</v>
      </c>
      <c r="I8" s="79"/>
      <c r="J8" s="80"/>
    </row>
    <row r="9" spans="1:10" ht="18" customHeight="1" x14ac:dyDescent="0.25">
      <c r="A9" s="1"/>
      <c r="B9" s="3"/>
      <c r="C9" s="1"/>
      <c r="D9" s="297" t="s">
        <v>86</v>
      </c>
      <c r="E9" s="297"/>
      <c r="F9" s="297"/>
      <c r="G9" s="297"/>
      <c r="H9" s="297"/>
      <c r="I9" s="297"/>
      <c r="J9" s="297"/>
    </row>
    <row r="10" spans="1:10" s="30" customFormat="1" ht="18" customHeight="1" x14ac:dyDescent="0.25">
      <c r="A10" s="200" t="s">
        <v>18</v>
      </c>
      <c r="B10" s="201"/>
      <c r="C10" s="201"/>
      <c r="D10" s="246"/>
      <c r="E10" s="246"/>
      <c r="F10" s="246"/>
      <c r="G10" s="246"/>
      <c r="H10" s="246"/>
      <c r="I10" s="202"/>
      <c r="J10" s="202"/>
    </row>
    <row r="11" spans="1:10" s="30" customFormat="1" ht="18" customHeight="1" x14ac:dyDescent="0.25">
      <c r="A11" s="203" t="s">
        <v>51</v>
      </c>
      <c r="B11" s="201"/>
      <c r="C11" s="201"/>
      <c r="D11" s="246">
        <v>128591</v>
      </c>
      <c r="E11" s="246"/>
      <c r="F11" s="246">
        <v>91126</v>
      </c>
      <c r="G11" s="246"/>
      <c r="H11" s="246">
        <v>18057</v>
      </c>
      <c r="I11" s="202"/>
      <c r="J11" s="202">
        <v>34102</v>
      </c>
    </row>
    <row r="12" spans="1:10" s="30" customFormat="1" ht="18" customHeight="1" x14ac:dyDescent="0.25">
      <c r="A12" s="203" t="s">
        <v>158</v>
      </c>
      <c r="B12" s="201">
        <v>12</v>
      </c>
      <c r="C12" s="201"/>
      <c r="D12" s="246">
        <v>1022038</v>
      </c>
      <c r="E12" s="246"/>
      <c r="F12" s="246">
        <v>952834</v>
      </c>
      <c r="G12" s="246"/>
      <c r="H12" s="284">
        <v>770083</v>
      </c>
      <c r="I12" s="202"/>
      <c r="J12" s="204">
        <v>811969</v>
      </c>
    </row>
    <row r="13" spans="1:10" s="30" customFormat="1" ht="18" customHeight="1" x14ac:dyDescent="0.25">
      <c r="A13" s="203" t="s">
        <v>43</v>
      </c>
      <c r="B13" s="201"/>
      <c r="C13" s="201"/>
      <c r="D13" s="247">
        <v>0</v>
      </c>
      <c r="E13" s="247"/>
      <c r="F13" s="247">
        <v>0</v>
      </c>
      <c r="G13" s="247"/>
      <c r="H13" s="246">
        <v>170082</v>
      </c>
      <c r="I13" s="202"/>
      <c r="J13" s="202">
        <v>992933</v>
      </c>
    </row>
    <row r="14" spans="1:10" s="30" customFormat="1" ht="18" customHeight="1" x14ac:dyDescent="0.25">
      <c r="A14" s="203" t="s">
        <v>35</v>
      </c>
      <c r="B14" s="201">
        <v>6</v>
      </c>
      <c r="C14" s="201"/>
      <c r="D14" s="246">
        <v>843376</v>
      </c>
      <c r="E14" s="246"/>
      <c r="F14" s="246">
        <v>1103767</v>
      </c>
      <c r="G14" s="246"/>
      <c r="H14" s="246">
        <v>535734</v>
      </c>
      <c r="I14" s="202"/>
      <c r="J14" s="202">
        <v>680678</v>
      </c>
    </row>
    <row r="15" spans="1:10" s="30" customFormat="1" ht="18" customHeight="1" x14ac:dyDescent="0.25">
      <c r="A15" s="295" t="s">
        <v>0</v>
      </c>
      <c r="B15" s="201"/>
      <c r="C15" s="201"/>
      <c r="D15" s="246">
        <v>98853</v>
      </c>
      <c r="E15" s="246"/>
      <c r="F15" s="246">
        <v>55262</v>
      </c>
      <c r="G15" s="246"/>
      <c r="H15" s="246">
        <v>71093</v>
      </c>
      <c r="I15" s="202"/>
      <c r="J15" s="202">
        <v>48768</v>
      </c>
    </row>
    <row r="16" spans="1:10" s="30" customFormat="1" ht="18" customHeight="1" x14ac:dyDescent="0.25">
      <c r="A16" s="206" t="s">
        <v>52</v>
      </c>
      <c r="B16" s="201"/>
      <c r="C16" s="201"/>
      <c r="D16" s="249">
        <f>SUM(D11:D15)</f>
        <v>2092858</v>
      </c>
      <c r="E16" s="245"/>
      <c r="F16" s="249">
        <f>SUM(F11:F15)</f>
        <v>2202989</v>
      </c>
      <c r="G16" s="245"/>
      <c r="H16" s="249">
        <f>SUM(H11:H15)</f>
        <v>1565049</v>
      </c>
      <c r="I16" s="208"/>
      <c r="J16" s="207">
        <f>SUM(J11:J15)</f>
        <v>2568450</v>
      </c>
    </row>
    <row r="17" spans="1:13" s="30" customFormat="1" ht="18" customHeight="1" x14ac:dyDescent="0.25">
      <c r="A17" s="209"/>
      <c r="B17" s="201"/>
      <c r="C17" s="209"/>
      <c r="D17" s="24"/>
      <c r="E17" s="24"/>
      <c r="F17" s="24"/>
      <c r="G17" s="24"/>
      <c r="H17" s="24"/>
      <c r="I17" s="210"/>
      <c r="J17" s="210"/>
    </row>
    <row r="18" spans="1:13" ht="18" customHeight="1" x14ac:dyDescent="0.25">
      <c r="A18" s="200" t="s">
        <v>20</v>
      </c>
      <c r="B18" s="201"/>
      <c r="C18" s="201"/>
      <c r="D18" s="284"/>
      <c r="E18" s="246"/>
      <c r="F18" s="284"/>
      <c r="G18" s="246"/>
      <c r="H18" s="246"/>
      <c r="I18" s="202"/>
      <c r="J18" s="202"/>
    </row>
    <row r="19" spans="1:13" s="30" customFormat="1" ht="18" customHeight="1" x14ac:dyDescent="0.25">
      <c r="A19" s="239" t="s">
        <v>115</v>
      </c>
      <c r="B19" s="201"/>
      <c r="C19" s="201"/>
      <c r="D19" s="284">
        <v>6630</v>
      </c>
      <c r="E19" s="246"/>
      <c r="F19" s="284">
        <v>6597</v>
      </c>
      <c r="G19" s="246"/>
      <c r="H19" s="246">
        <v>6630</v>
      </c>
      <c r="I19" s="202"/>
      <c r="J19" s="202">
        <v>6597</v>
      </c>
    </row>
    <row r="20" spans="1:13" s="30" customFormat="1" ht="18" customHeight="1" x14ac:dyDescent="0.25">
      <c r="A20" s="203" t="s">
        <v>83</v>
      </c>
      <c r="B20" s="201">
        <v>7</v>
      </c>
      <c r="C20" s="201"/>
      <c r="D20" s="284">
        <v>27911</v>
      </c>
      <c r="E20" s="246"/>
      <c r="F20" s="284">
        <v>29664</v>
      </c>
      <c r="G20" s="246"/>
      <c r="H20" s="246">
        <v>0</v>
      </c>
      <c r="I20" s="202"/>
      <c r="J20" s="202">
        <v>0</v>
      </c>
      <c r="M20" s="223"/>
    </row>
    <row r="21" spans="1:13" s="30" customFormat="1" ht="18" customHeight="1" x14ac:dyDescent="0.25">
      <c r="A21" s="203" t="s">
        <v>26</v>
      </c>
      <c r="B21" s="201">
        <v>8</v>
      </c>
      <c r="C21" s="201"/>
      <c r="D21" s="285">
        <v>0</v>
      </c>
      <c r="E21" s="246"/>
      <c r="F21" s="285">
        <v>0</v>
      </c>
      <c r="G21" s="247"/>
      <c r="H21" s="246">
        <v>2873274</v>
      </c>
      <c r="I21" s="202"/>
      <c r="J21" s="202">
        <v>1873274</v>
      </c>
      <c r="M21" s="223"/>
    </row>
    <row r="22" spans="1:13" s="30" customFormat="1" ht="18" customHeight="1" x14ac:dyDescent="0.25">
      <c r="A22" s="239" t="s">
        <v>201</v>
      </c>
      <c r="B22" s="201"/>
      <c r="C22" s="201"/>
      <c r="D22" s="246">
        <v>75000</v>
      </c>
      <c r="E22" s="246"/>
      <c r="F22" s="246">
        <v>81200</v>
      </c>
      <c r="G22" s="247"/>
      <c r="H22" s="246">
        <v>75000</v>
      </c>
      <c r="I22" s="202"/>
      <c r="J22" s="202">
        <v>81200</v>
      </c>
      <c r="M22" s="223"/>
    </row>
    <row r="23" spans="1:13" s="30" customFormat="1" ht="18" customHeight="1" x14ac:dyDescent="0.25">
      <c r="A23" s="203" t="s">
        <v>53</v>
      </c>
      <c r="B23" s="201"/>
      <c r="C23" s="201"/>
      <c r="D23" s="246">
        <v>547690</v>
      </c>
      <c r="E23" s="246"/>
      <c r="F23" s="246">
        <v>547690</v>
      </c>
      <c r="G23" s="247"/>
      <c r="H23" s="246">
        <v>108610</v>
      </c>
      <c r="I23" s="202"/>
      <c r="J23" s="202">
        <v>108610</v>
      </c>
      <c r="M23" s="223"/>
    </row>
    <row r="24" spans="1:13" s="30" customFormat="1" ht="18" customHeight="1" x14ac:dyDescent="0.25">
      <c r="A24" s="203" t="s">
        <v>54</v>
      </c>
      <c r="B24" s="201">
        <v>9</v>
      </c>
      <c r="C24" s="201"/>
      <c r="D24" s="284">
        <v>3403692</v>
      </c>
      <c r="E24" s="246"/>
      <c r="F24" s="284">
        <v>3437538</v>
      </c>
      <c r="G24" s="246"/>
      <c r="H24" s="246">
        <v>1012589</v>
      </c>
      <c r="I24" s="202"/>
      <c r="J24" s="202">
        <v>1060898</v>
      </c>
      <c r="M24" s="223"/>
    </row>
    <row r="25" spans="1:13" s="30" customFormat="1" ht="18" customHeight="1" x14ac:dyDescent="0.25">
      <c r="A25" s="203" t="s">
        <v>138</v>
      </c>
      <c r="B25" s="201"/>
      <c r="C25" s="201"/>
      <c r="D25" s="284">
        <v>0</v>
      </c>
      <c r="E25" s="246"/>
      <c r="F25" s="284">
        <v>6876</v>
      </c>
      <c r="G25" s="246"/>
      <c r="H25" s="246">
        <v>0</v>
      </c>
      <c r="I25" s="202"/>
      <c r="J25" s="202">
        <v>0</v>
      </c>
      <c r="M25" s="223"/>
    </row>
    <row r="26" spans="1:13" s="30" customFormat="1" ht="18" customHeight="1" x14ac:dyDescent="0.25">
      <c r="A26" s="239" t="s">
        <v>116</v>
      </c>
      <c r="B26" s="201"/>
      <c r="C26" s="201"/>
      <c r="D26" s="284">
        <v>900</v>
      </c>
      <c r="E26" s="246"/>
      <c r="F26" s="284">
        <v>2434</v>
      </c>
      <c r="G26" s="246"/>
      <c r="H26" s="246">
        <v>63</v>
      </c>
      <c r="I26" s="202"/>
      <c r="J26" s="202">
        <v>191</v>
      </c>
      <c r="M26" s="223"/>
    </row>
    <row r="27" spans="1:13" s="30" customFormat="1" ht="18" customHeight="1" x14ac:dyDescent="0.25">
      <c r="A27" s="203" t="s">
        <v>55</v>
      </c>
      <c r="B27" s="201"/>
      <c r="C27" s="201"/>
      <c r="D27" s="284">
        <v>189294</v>
      </c>
      <c r="E27" s="246"/>
      <c r="F27" s="284">
        <v>192192</v>
      </c>
      <c r="G27" s="246"/>
      <c r="H27" s="246">
        <v>6145</v>
      </c>
      <c r="I27" s="202"/>
      <c r="J27" s="202">
        <v>6239</v>
      </c>
      <c r="M27" s="223"/>
    </row>
    <row r="28" spans="1:13" s="30" customFormat="1" ht="18" customHeight="1" x14ac:dyDescent="0.25">
      <c r="A28" s="203" t="s">
        <v>159</v>
      </c>
      <c r="B28" s="201">
        <v>9</v>
      </c>
      <c r="C28" s="201"/>
      <c r="D28" s="284">
        <v>27479</v>
      </c>
      <c r="E28" s="246"/>
      <c r="F28" s="284">
        <v>0</v>
      </c>
      <c r="G28" s="246"/>
      <c r="H28" s="246">
        <v>2108</v>
      </c>
      <c r="I28" s="202"/>
      <c r="J28" s="202">
        <v>0</v>
      </c>
      <c r="M28" s="223"/>
    </row>
    <row r="29" spans="1:13" s="30" customFormat="1" ht="18" customHeight="1" x14ac:dyDescent="0.25">
      <c r="A29" s="203" t="s">
        <v>56</v>
      </c>
      <c r="B29" s="201"/>
      <c r="C29" s="201"/>
      <c r="D29" s="284">
        <v>893216</v>
      </c>
      <c r="E29" s="246"/>
      <c r="F29" s="284">
        <v>891575</v>
      </c>
      <c r="G29" s="246"/>
      <c r="H29" s="247">
        <v>0</v>
      </c>
      <c r="I29" s="202"/>
      <c r="J29" s="205">
        <v>0</v>
      </c>
      <c r="M29" s="223"/>
    </row>
    <row r="30" spans="1:13" s="30" customFormat="1" ht="18" customHeight="1" x14ac:dyDescent="0.25">
      <c r="A30" s="203" t="s">
        <v>57</v>
      </c>
      <c r="B30" s="201"/>
      <c r="C30" s="201"/>
      <c r="D30" s="284">
        <v>171312</v>
      </c>
      <c r="E30" s="246"/>
      <c r="F30" s="284">
        <v>168200</v>
      </c>
      <c r="G30" s="246"/>
      <c r="H30" s="246">
        <v>161459</v>
      </c>
      <c r="I30" s="202"/>
      <c r="J30" s="202">
        <v>159726</v>
      </c>
      <c r="M30" s="223"/>
    </row>
    <row r="31" spans="1:13" s="30" customFormat="1" ht="18" customHeight="1" x14ac:dyDescent="0.25">
      <c r="A31" t="s">
        <v>76</v>
      </c>
      <c r="B31" s="201"/>
      <c r="C31" s="201"/>
      <c r="D31" s="284">
        <v>34830</v>
      </c>
      <c r="E31" s="246"/>
      <c r="F31" s="284">
        <v>34830</v>
      </c>
      <c r="G31" s="246"/>
      <c r="H31" s="247">
        <v>0</v>
      </c>
      <c r="I31" s="202"/>
      <c r="J31" s="205">
        <v>0</v>
      </c>
      <c r="M31" s="223"/>
    </row>
    <row r="32" spans="1:13" s="30" customFormat="1" ht="18" customHeight="1" x14ac:dyDescent="0.25">
      <c r="A32" s="203" t="s">
        <v>27</v>
      </c>
      <c r="B32" s="201"/>
      <c r="C32" s="201"/>
      <c r="D32" s="284">
        <v>8704</v>
      </c>
      <c r="E32" s="246"/>
      <c r="F32" s="284">
        <v>9792</v>
      </c>
      <c r="G32" s="246"/>
      <c r="H32" s="246">
        <v>2295</v>
      </c>
      <c r="I32" s="202"/>
      <c r="J32" s="202">
        <v>2310</v>
      </c>
      <c r="M32" s="223"/>
    </row>
    <row r="33" spans="1:13" s="30" customFormat="1" ht="18" customHeight="1" x14ac:dyDescent="0.25">
      <c r="A33" s="206" t="s">
        <v>58</v>
      </c>
      <c r="B33" s="201"/>
      <c r="C33" s="201"/>
      <c r="D33" s="249">
        <f>SUM(D19:D32)</f>
        <v>5386658</v>
      </c>
      <c r="E33" s="245"/>
      <c r="F33" s="249">
        <f>SUM(F19:F32)</f>
        <v>5408588</v>
      </c>
      <c r="G33" s="245"/>
      <c r="H33" s="249">
        <f>SUM(H19:H32)</f>
        <v>4248173</v>
      </c>
      <c r="I33" s="208"/>
      <c r="J33" s="207">
        <f>SUM(J19:J32)</f>
        <v>3299045</v>
      </c>
    </row>
    <row r="34" spans="1:13" s="30" customFormat="1" ht="18" customHeight="1" thickBot="1" x14ac:dyDescent="0.3">
      <c r="A34" s="211" t="s">
        <v>21</v>
      </c>
      <c r="B34" s="201"/>
      <c r="C34" s="201"/>
      <c r="D34" s="250">
        <f>D16+D33</f>
        <v>7479516</v>
      </c>
      <c r="E34" s="245"/>
      <c r="F34" s="250">
        <f>F16+F33</f>
        <v>7611577</v>
      </c>
      <c r="G34" s="245"/>
      <c r="H34" s="250">
        <f>H16+H33</f>
        <v>5813222</v>
      </c>
      <c r="I34" s="208"/>
      <c r="J34" s="212">
        <f>J16+J33</f>
        <v>5867495</v>
      </c>
    </row>
    <row r="35" spans="1:13" s="30" customFormat="1" ht="18" customHeight="1" thickTop="1" x14ac:dyDescent="0.25">
      <c r="A35" s="198"/>
      <c r="B35" s="196"/>
      <c r="C35" s="196"/>
      <c r="D35" s="31"/>
      <c r="E35" s="31"/>
      <c r="F35" s="31"/>
      <c r="G35" s="31"/>
      <c r="H35" s="31"/>
      <c r="I35" s="31"/>
      <c r="J35" s="31"/>
      <c r="M35" s="22"/>
    </row>
    <row r="36" spans="1:13" ht="18" customHeight="1" x14ac:dyDescent="0.25">
      <c r="D36" s="24"/>
      <c r="E36" s="24"/>
      <c r="F36" s="24"/>
      <c r="G36" s="24"/>
      <c r="H36" s="24"/>
      <c r="I36" s="24"/>
      <c r="J36" s="24"/>
    </row>
    <row r="37" spans="1:13" ht="18" customHeight="1" x14ac:dyDescent="0.25">
      <c r="A37" s="32"/>
      <c r="B37" s="33"/>
      <c r="C37" s="32"/>
      <c r="D37" s="12"/>
      <c r="E37" s="24"/>
      <c r="F37" s="12"/>
      <c r="G37" s="12"/>
      <c r="H37" s="12"/>
      <c r="I37" s="24"/>
      <c r="J37" s="12"/>
      <c r="M37" s="47"/>
    </row>
    <row r="38" spans="1:13" s="47" customFormat="1" ht="18" customHeight="1" x14ac:dyDescent="0.25">
      <c r="A38" s="4" t="s">
        <v>157</v>
      </c>
      <c r="B38" s="49"/>
      <c r="C38" s="50"/>
      <c r="D38" s="51"/>
      <c r="E38" s="52"/>
      <c r="F38" s="51"/>
      <c r="G38" s="51"/>
      <c r="H38" s="52"/>
      <c r="I38" s="52"/>
      <c r="J38" s="52"/>
      <c r="M38" s="27"/>
    </row>
    <row r="39" spans="1:13" s="27" customFormat="1" ht="18" customHeight="1" x14ac:dyDescent="0.25">
      <c r="A39" s="9" t="str">
        <f>A2</f>
        <v>Statement of financial position</v>
      </c>
      <c r="B39" s="58"/>
      <c r="C39" s="59"/>
      <c r="D39" s="60"/>
      <c r="E39" s="28"/>
      <c r="F39" s="60"/>
      <c r="G39" s="60"/>
      <c r="H39" s="28"/>
      <c r="I39" s="28"/>
      <c r="J39" s="28"/>
      <c r="M39" s="22"/>
    </row>
    <row r="40" spans="1:13" ht="18" customHeight="1" x14ac:dyDescent="0.25">
      <c r="A40" s="32"/>
      <c r="B40" s="33"/>
      <c r="C40" s="32"/>
      <c r="D40" s="35"/>
      <c r="E40" s="24"/>
      <c r="F40" s="35"/>
      <c r="G40" s="35"/>
      <c r="H40" s="24"/>
      <c r="I40" s="24"/>
      <c r="J40" s="24"/>
    </row>
    <row r="41" spans="1:13" ht="18" customHeight="1" x14ac:dyDescent="0.25">
      <c r="A41" s="32"/>
      <c r="D41" s="296" t="s">
        <v>2</v>
      </c>
      <c r="E41" s="296"/>
      <c r="F41" s="296"/>
      <c r="G41" s="296"/>
      <c r="H41" s="298" t="s">
        <v>15</v>
      </c>
      <c r="I41" s="298"/>
      <c r="J41" s="298"/>
    </row>
    <row r="42" spans="1:13" ht="18" customHeight="1" x14ac:dyDescent="0.25">
      <c r="A42" s="32"/>
      <c r="C42" s="1"/>
      <c r="D42" s="296" t="s">
        <v>16</v>
      </c>
      <c r="E42" s="296"/>
      <c r="F42" s="296"/>
      <c r="G42" s="296"/>
      <c r="H42" s="296" t="s">
        <v>16</v>
      </c>
      <c r="I42" s="296"/>
      <c r="J42" s="296"/>
    </row>
    <row r="43" spans="1:13" ht="18" customHeight="1" x14ac:dyDescent="0.25">
      <c r="C43" s="1"/>
      <c r="D43" s="10" t="s">
        <v>215</v>
      </c>
      <c r="E43" s="10"/>
      <c r="F43" s="10" t="s">
        <v>1</v>
      </c>
      <c r="G43" s="10"/>
      <c r="H43" s="10" t="s">
        <v>215</v>
      </c>
      <c r="I43" s="10"/>
      <c r="J43" s="10" t="s">
        <v>1</v>
      </c>
    </row>
    <row r="44" spans="1:13" ht="18" customHeight="1" x14ac:dyDescent="0.25">
      <c r="A44" s="36" t="s">
        <v>117</v>
      </c>
      <c r="B44" s="3"/>
      <c r="C44" s="1"/>
      <c r="D44" s="80" t="s">
        <v>156</v>
      </c>
      <c r="E44" s="79"/>
      <c r="F44" s="80" t="s">
        <v>136</v>
      </c>
      <c r="G44" s="78"/>
      <c r="H44" s="80" t="s">
        <v>156</v>
      </c>
      <c r="I44" s="79"/>
      <c r="J44" s="80" t="s">
        <v>136</v>
      </c>
    </row>
    <row r="45" spans="1:13" ht="18" customHeight="1" x14ac:dyDescent="0.25">
      <c r="A45" s="36"/>
      <c r="B45" s="3"/>
      <c r="C45" s="1"/>
      <c r="D45" s="80" t="s">
        <v>101</v>
      </c>
      <c r="E45" s="79"/>
      <c r="F45" s="80"/>
      <c r="G45" s="78"/>
      <c r="H45" s="80" t="s">
        <v>101</v>
      </c>
      <c r="I45" s="79"/>
      <c r="J45" s="80"/>
    </row>
    <row r="46" spans="1:13" ht="18" customHeight="1" x14ac:dyDescent="0.25">
      <c r="A46" s="32"/>
      <c r="D46" s="297" t="s">
        <v>86</v>
      </c>
      <c r="E46" s="297"/>
      <c r="F46" s="297"/>
      <c r="G46" s="297"/>
      <c r="H46" s="297"/>
      <c r="I46" s="297"/>
      <c r="J46" s="297"/>
      <c r="M46" s="30"/>
    </row>
    <row r="47" spans="1:13" s="30" customFormat="1" ht="18" customHeight="1" x14ac:dyDescent="0.25">
      <c r="A47" s="213" t="s">
        <v>19</v>
      </c>
      <c r="B47" s="201"/>
      <c r="C47" s="214"/>
      <c r="D47" s="246"/>
      <c r="E47" s="246"/>
      <c r="F47" s="246"/>
      <c r="G47" s="246"/>
      <c r="H47" s="246"/>
      <c r="I47" s="202"/>
      <c r="J47" s="202"/>
    </row>
    <row r="48" spans="1:13" s="30" customFormat="1" ht="18" customHeight="1" x14ac:dyDescent="0.25">
      <c r="A48" t="s">
        <v>102</v>
      </c>
      <c r="B48" s="201"/>
      <c r="C48" s="201"/>
      <c r="D48" s="246"/>
      <c r="E48" s="246"/>
      <c r="F48" s="246"/>
      <c r="G48" s="246"/>
      <c r="H48" s="246"/>
      <c r="I48" s="202"/>
      <c r="J48" s="202"/>
    </row>
    <row r="49" spans="1:13" s="30" customFormat="1" ht="18" customHeight="1" x14ac:dyDescent="0.25">
      <c r="A49" t="s">
        <v>77</v>
      </c>
      <c r="B49" s="201"/>
      <c r="C49" s="201"/>
      <c r="D49" s="246">
        <v>3645638</v>
      </c>
      <c r="E49" s="246"/>
      <c r="F49" s="246">
        <v>3698216</v>
      </c>
      <c r="G49" s="246"/>
      <c r="H49" s="246">
        <v>2883776</v>
      </c>
      <c r="I49" s="202"/>
      <c r="J49" s="202">
        <v>2906703</v>
      </c>
      <c r="L49" s="29"/>
    </row>
    <row r="50" spans="1:13" s="30" customFormat="1" ht="18" customHeight="1" x14ac:dyDescent="0.25">
      <c r="A50" s="239" t="s">
        <v>160</v>
      </c>
      <c r="B50" s="201"/>
      <c r="C50" s="201"/>
      <c r="D50" s="246">
        <v>353647</v>
      </c>
      <c r="E50" s="246"/>
      <c r="F50" s="246">
        <v>264713</v>
      </c>
      <c r="G50" s="246"/>
      <c r="H50" s="246">
        <v>80051</v>
      </c>
      <c r="I50" s="202"/>
      <c r="J50" s="202">
        <v>71543</v>
      </c>
    </row>
    <row r="51" spans="1:13" s="30" customFormat="1" ht="18" customHeight="1" x14ac:dyDescent="0.25">
      <c r="A51" t="s">
        <v>103</v>
      </c>
      <c r="B51" s="201"/>
      <c r="C51" s="201"/>
      <c r="D51" s="246">
        <v>2050</v>
      </c>
      <c r="E51" s="286"/>
      <c r="F51" s="246">
        <v>3100</v>
      </c>
      <c r="G51" s="246"/>
      <c r="H51" s="246">
        <v>47000</v>
      </c>
      <c r="I51" s="202"/>
      <c r="J51" s="202">
        <v>47000</v>
      </c>
    </row>
    <row r="52" spans="1:13" s="30" customFormat="1" ht="18" customHeight="1" x14ac:dyDescent="0.25">
      <c r="A52" t="s">
        <v>110</v>
      </c>
      <c r="B52"/>
      <c r="C52" s="201"/>
      <c r="D52" s="246">
        <v>772000</v>
      </c>
      <c r="E52" s="286"/>
      <c r="F52" s="246">
        <v>238600</v>
      </c>
      <c r="G52" s="246"/>
      <c r="H52" s="246">
        <v>740000</v>
      </c>
      <c r="I52" s="202"/>
      <c r="J52" s="202">
        <v>105000</v>
      </c>
    </row>
    <row r="53" spans="1:13" s="30" customFormat="1" ht="18" customHeight="1" x14ac:dyDescent="0.25">
      <c r="A53" t="s">
        <v>161</v>
      </c>
      <c r="B53"/>
      <c r="C53" s="201"/>
      <c r="D53" s="246"/>
      <c r="E53" s="286"/>
      <c r="F53" s="246"/>
      <c r="G53" s="246"/>
      <c r="H53" s="246"/>
      <c r="I53" s="202"/>
      <c r="J53" s="202"/>
    </row>
    <row r="54" spans="1:13" s="30" customFormat="1" ht="18" customHeight="1" x14ac:dyDescent="0.25">
      <c r="A54" s="278" t="s">
        <v>213</v>
      </c>
      <c r="B54"/>
      <c r="C54" s="201"/>
      <c r="D54" s="246">
        <v>33995</v>
      </c>
      <c r="E54" s="246"/>
      <c r="F54" s="246">
        <v>22127</v>
      </c>
      <c r="G54" s="246"/>
      <c r="H54" s="246">
        <v>21304</v>
      </c>
      <c r="I54" s="202"/>
      <c r="J54" s="202">
        <v>20885</v>
      </c>
    </row>
    <row r="55" spans="1:13" s="30" customFormat="1" ht="18" customHeight="1" x14ac:dyDescent="0.25">
      <c r="A55" s="203" t="s">
        <v>72</v>
      </c>
      <c r="B55" s="201"/>
      <c r="C55" s="201"/>
      <c r="D55" s="246">
        <v>42198</v>
      </c>
      <c r="E55" s="246"/>
      <c r="F55" s="246">
        <v>51575</v>
      </c>
      <c r="G55" s="246"/>
      <c r="H55" s="246">
        <v>4633</v>
      </c>
      <c r="I55" s="202"/>
      <c r="J55" s="202">
        <v>8835</v>
      </c>
    </row>
    <row r="56" spans="1:13" s="30" customFormat="1" ht="18" customHeight="1" x14ac:dyDescent="0.25">
      <c r="A56" s="203" t="s">
        <v>7</v>
      </c>
      <c r="B56" s="201"/>
      <c r="C56" s="201"/>
      <c r="D56" s="246">
        <v>4247</v>
      </c>
      <c r="E56" s="246"/>
      <c r="F56" s="246">
        <v>3517</v>
      </c>
      <c r="G56" s="246"/>
      <c r="H56" s="246">
        <v>1258</v>
      </c>
      <c r="I56" s="202"/>
      <c r="J56" s="202">
        <v>1505</v>
      </c>
    </row>
    <row r="57" spans="1:13" s="30" customFormat="1" ht="18" customHeight="1" x14ac:dyDescent="0.25">
      <c r="A57" s="206" t="s">
        <v>59</v>
      </c>
      <c r="B57" s="201"/>
      <c r="C57" s="201"/>
      <c r="D57" s="249">
        <f>SUM(D49:D56)</f>
        <v>4853775</v>
      </c>
      <c r="E57" s="245"/>
      <c r="F57" s="249">
        <f>SUM(F49:F56)</f>
        <v>4281848</v>
      </c>
      <c r="G57" s="245"/>
      <c r="H57" s="249">
        <f>SUM(H49:H56)</f>
        <v>3778022</v>
      </c>
      <c r="I57" s="208"/>
      <c r="J57" s="207">
        <f>SUM(J49:J56)</f>
        <v>3161471</v>
      </c>
      <c r="M57" s="22"/>
    </row>
    <row r="58" spans="1:13" ht="14.45" customHeight="1" x14ac:dyDescent="0.25">
      <c r="A58" s="209"/>
      <c r="B58" s="201"/>
      <c r="C58" s="209"/>
      <c r="D58" s="24"/>
      <c r="E58" s="24"/>
      <c r="F58" s="24"/>
      <c r="G58" s="24"/>
      <c r="H58" s="24"/>
      <c r="I58" s="210"/>
      <c r="J58" s="210"/>
      <c r="M58" s="30"/>
    </row>
    <row r="59" spans="1:13" s="30" customFormat="1" ht="18" customHeight="1" x14ac:dyDescent="0.25">
      <c r="A59" s="200" t="s">
        <v>60</v>
      </c>
      <c r="B59" s="201"/>
      <c r="C59" s="201"/>
      <c r="D59" s="246"/>
      <c r="E59" s="246"/>
      <c r="F59" s="246"/>
      <c r="G59" s="246"/>
      <c r="H59" s="246"/>
      <c r="I59" s="202"/>
      <c r="J59" s="202"/>
    </row>
    <row r="60" spans="1:13" s="30" customFormat="1" ht="18" customHeight="1" x14ac:dyDescent="0.25">
      <c r="A60" s="240" t="s">
        <v>164</v>
      </c>
      <c r="B60" s="201"/>
      <c r="C60" s="201"/>
      <c r="D60" s="246">
        <v>330679</v>
      </c>
      <c r="E60" s="246"/>
      <c r="F60" s="246">
        <v>942687</v>
      </c>
      <c r="G60" s="246"/>
      <c r="H60" s="247">
        <v>12500</v>
      </c>
      <c r="I60" s="202"/>
      <c r="J60" s="205">
        <v>726250</v>
      </c>
    </row>
    <row r="61" spans="1:13" s="30" customFormat="1" ht="18" customHeight="1" x14ac:dyDescent="0.25">
      <c r="A61" s="216" t="s">
        <v>162</v>
      </c>
      <c r="B61" s="201"/>
      <c r="C61" s="201"/>
      <c r="D61" s="246">
        <v>31923</v>
      </c>
      <c r="E61" s="246"/>
      <c r="F61" s="246">
        <v>32063</v>
      </c>
      <c r="G61" s="246"/>
      <c r="H61" s="247">
        <v>16760</v>
      </c>
      <c r="I61" s="202"/>
      <c r="J61" s="205">
        <v>30216</v>
      </c>
    </row>
    <row r="62" spans="1:13" s="30" customFormat="1" ht="18" customHeight="1" x14ac:dyDescent="0.25">
      <c r="A62" s="203" t="s">
        <v>100</v>
      </c>
      <c r="B62" s="201"/>
      <c r="C62" s="201"/>
      <c r="D62" s="246">
        <v>76855</v>
      </c>
      <c r="E62" s="246"/>
      <c r="F62" s="246">
        <v>95557</v>
      </c>
      <c r="G62" s="246"/>
      <c r="H62" s="246">
        <v>58355</v>
      </c>
      <c r="I62" s="202"/>
      <c r="J62" s="202">
        <v>71871</v>
      </c>
    </row>
    <row r="63" spans="1:13" s="30" customFormat="1" ht="18" customHeight="1" x14ac:dyDescent="0.25">
      <c r="A63" s="203" t="s">
        <v>61</v>
      </c>
      <c r="B63" s="201"/>
      <c r="C63" s="201"/>
      <c r="D63" s="246">
        <v>300306</v>
      </c>
      <c r="E63" s="246"/>
      <c r="F63" s="246">
        <v>270630</v>
      </c>
      <c r="G63" s="246"/>
      <c r="H63" s="287">
        <v>65970</v>
      </c>
      <c r="I63" s="215"/>
      <c r="J63" s="217">
        <v>57698</v>
      </c>
    </row>
    <row r="64" spans="1:13" s="30" customFormat="1" ht="18" customHeight="1" x14ac:dyDescent="0.25">
      <c r="A64" s="203" t="s">
        <v>84</v>
      </c>
      <c r="B64" s="201"/>
      <c r="C64" s="201"/>
      <c r="D64" s="246">
        <v>5326</v>
      </c>
      <c r="E64" s="246"/>
      <c r="F64" s="246">
        <v>3000</v>
      </c>
      <c r="G64" s="246"/>
      <c r="H64" s="247">
        <v>0</v>
      </c>
      <c r="I64" s="215"/>
      <c r="J64" s="205">
        <v>0</v>
      </c>
    </row>
    <row r="65" spans="1:13" s="30" customFormat="1" ht="18" customHeight="1" x14ac:dyDescent="0.25">
      <c r="A65" s="206" t="s">
        <v>62</v>
      </c>
      <c r="B65" s="201"/>
      <c r="C65" s="201"/>
      <c r="D65" s="249">
        <f>SUM(D60:D64)</f>
        <v>745089</v>
      </c>
      <c r="E65" s="245"/>
      <c r="F65" s="249">
        <f>SUM(F60:F64)</f>
        <v>1343937</v>
      </c>
      <c r="G65" s="245"/>
      <c r="H65" s="249">
        <f>SUM(H60:H64)</f>
        <v>153585</v>
      </c>
      <c r="I65" s="208"/>
      <c r="J65" s="207">
        <f>SUM(J60:J64)</f>
        <v>886035</v>
      </c>
    </row>
    <row r="66" spans="1:13" s="30" customFormat="1" ht="4.5" customHeight="1" x14ac:dyDescent="0.25">
      <c r="A66" s="206"/>
      <c r="B66" s="201"/>
      <c r="C66" s="201"/>
      <c r="D66" s="288"/>
      <c r="E66" s="245"/>
      <c r="F66" s="288"/>
      <c r="G66" s="245"/>
      <c r="H66" s="288"/>
      <c r="I66" s="208"/>
      <c r="J66" s="218"/>
    </row>
    <row r="67" spans="1:13" s="30" customFormat="1" ht="18" customHeight="1" x14ac:dyDescent="0.25">
      <c r="A67" s="211" t="s">
        <v>22</v>
      </c>
      <c r="B67" s="201"/>
      <c r="C67" s="201"/>
      <c r="D67" s="289">
        <f>D57+D65</f>
        <v>5598864</v>
      </c>
      <c r="E67" s="245"/>
      <c r="F67" s="289">
        <f>F57+F65</f>
        <v>5625785</v>
      </c>
      <c r="G67" s="245"/>
      <c r="H67" s="289">
        <f>H57+H65</f>
        <v>3931607</v>
      </c>
      <c r="I67" s="208"/>
      <c r="J67" s="219">
        <f>J57+J65</f>
        <v>4047506</v>
      </c>
      <c r="M67" s="22"/>
    </row>
    <row r="68" spans="1:13" ht="15" x14ac:dyDescent="0.25">
      <c r="A68" s="209"/>
      <c r="B68" s="201"/>
      <c r="C68" s="209"/>
      <c r="D68" s="24"/>
      <c r="E68" s="24"/>
      <c r="F68" s="24"/>
      <c r="G68" s="24"/>
      <c r="H68" s="24"/>
      <c r="I68" s="210"/>
      <c r="J68" s="210"/>
    </row>
    <row r="69" spans="1:13" ht="18" customHeight="1" x14ac:dyDescent="0.25">
      <c r="A69" s="220" t="s">
        <v>118</v>
      </c>
      <c r="B69" s="201"/>
      <c r="C69" s="209"/>
      <c r="D69" s="24"/>
      <c r="E69" s="24"/>
      <c r="F69" s="24"/>
      <c r="G69" s="24"/>
      <c r="H69" s="24"/>
      <c r="I69" s="210"/>
      <c r="J69" s="210"/>
      <c r="M69" s="30"/>
    </row>
    <row r="70" spans="1:13" s="30" customFormat="1" ht="18" customHeight="1" x14ac:dyDescent="0.25">
      <c r="A70" t="s">
        <v>63</v>
      </c>
      <c r="B70" s="201"/>
      <c r="C70" s="201"/>
      <c r="D70" s="246"/>
      <c r="E70" s="246"/>
      <c r="F70" s="246"/>
      <c r="G70" s="246"/>
      <c r="H70" s="246"/>
      <c r="I70" s="202"/>
      <c r="J70" s="202"/>
    </row>
    <row r="71" spans="1:13" s="30" customFormat="1" ht="18" customHeight="1" x14ac:dyDescent="0.25">
      <c r="A71" s="203" t="s">
        <v>113</v>
      </c>
      <c r="B71" s="201"/>
      <c r="C71" s="201"/>
    </row>
    <row r="72" spans="1:13" s="30" customFormat="1" ht="33.6" customHeight="1" thickBot="1" x14ac:dyDescent="0.3">
      <c r="A72" s="242" t="s">
        <v>184</v>
      </c>
      <c r="B72" s="201"/>
      <c r="C72" s="201"/>
      <c r="D72" s="290">
        <v>681480</v>
      </c>
      <c r="E72" s="291"/>
      <c r="F72" s="290">
        <v>681480</v>
      </c>
      <c r="G72" s="291"/>
      <c r="H72" s="290">
        <v>681480</v>
      </c>
      <c r="I72" s="258"/>
      <c r="J72" s="290">
        <v>681480</v>
      </c>
    </row>
    <row r="73" spans="1:13" s="30" customFormat="1" ht="18" customHeight="1" thickTop="1" x14ac:dyDescent="0.25">
      <c r="A73" s="241" t="s">
        <v>119</v>
      </c>
      <c r="B73" s="201"/>
      <c r="C73" s="201"/>
    </row>
    <row r="74" spans="1:13" s="30" customFormat="1" ht="33.6" customHeight="1" x14ac:dyDescent="0.25">
      <c r="A74" s="242" t="s">
        <v>184</v>
      </c>
      <c r="B74" s="201"/>
      <c r="C74" s="201"/>
      <c r="D74" s="291">
        <v>681480</v>
      </c>
      <c r="E74" s="292"/>
      <c r="F74" s="291">
        <v>681480</v>
      </c>
      <c r="G74" s="291"/>
      <c r="H74" s="291">
        <v>681480</v>
      </c>
      <c r="I74" s="259"/>
      <c r="J74" s="258">
        <v>681480</v>
      </c>
    </row>
    <row r="75" spans="1:13" s="30" customFormat="1" ht="18" customHeight="1" x14ac:dyDescent="0.25">
      <c r="A75" s="221" t="s">
        <v>165</v>
      </c>
      <c r="B75" s="201"/>
      <c r="C75" s="201"/>
      <c r="D75" s="293"/>
      <c r="E75" s="293"/>
      <c r="F75" s="293"/>
      <c r="G75" s="293"/>
      <c r="H75" s="293"/>
      <c r="I75" s="224"/>
      <c r="J75" s="224"/>
    </row>
    <row r="76" spans="1:13" s="30" customFormat="1" ht="18" customHeight="1" x14ac:dyDescent="0.25">
      <c r="A76" s="221" t="s">
        <v>104</v>
      </c>
      <c r="B76" s="201"/>
      <c r="C76" s="201"/>
      <c r="D76" s="243">
        <v>342170</v>
      </c>
      <c r="E76" s="243"/>
      <c r="F76" s="243">
        <v>342170</v>
      </c>
      <c r="G76" s="243"/>
      <c r="H76" s="243">
        <v>342170</v>
      </c>
      <c r="I76" s="225"/>
      <c r="J76" s="225">
        <v>342170</v>
      </c>
    </row>
    <row r="77" spans="1:13" s="30" customFormat="1" ht="18" customHeight="1" x14ac:dyDescent="0.25">
      <c r="A77" s="203" t="s">
        <v>152</v>
      </c>
      <c r="B77" s="201"/>
      <c r="C77" s="201"/>
      <c r="D77" s="293"/>
      <c r="E77" s="293"/>
      <c r="F77" s="293"/>
      <c r="G77" s="293"/>
      <c r="H77" s="293"/>
      <c r="I77" s="224"/>
      <c r="J77" s="224"/>
    </row>
    <row r="78" spans="1:13" s="30" customFormat="1" ht="18" customHeight="1" x14ac:dyDescent="0.25">
      <c r="A78" s="221" t="s">
        <v>64</v>
      </c>
      <c r="B78" s="201"/>
      <c r="C78" s="201"/>
      <c r="D78" s="293"/>
      <c r="E78" s="293"/>
      <c r="F78" s="293"/>
      <c r="G78" s="293"/>
      <c r="H78" s="293"/>
      <c r="I78" s="224"/>
      <c r="J78" s="224"/>
    </row>
    <row r="79" spans="1:13" s="30" customFormat="1" ht="18" customHeight="1" x14ac:dyDescent="0.25">
      <c r="A79" s="221" t="s">
        <v>120</v>
      </c>
      <c r="B79" s="201"/>
      <c r="C79" s="201"/>
      <c r="D79" s="243">
        <f>'SCE (conso)-7'!G38</f>
        <v>108696</v>
      </c>
      <c r="E79" s="243"/>
      <c r="F79" s="243">
        <f>'SCE (conso)-7'!G26</f>
        <v>108696</v>
      </c>
      <c r="G79" s="243"/>
      <c r="H79" s="243">
        <f>'SCE-8'!F35</f>
        <v>70972</v>
      </c>
      <c r="I79" s="243"/>
      <c r="J79" s="243">
        <f>'SCE-8'!F25</f>
        <v>70972</v>
      </c>
    </row>
    <row r="80" spans="1:13" s="30" customFormat="1" ht="18" customHeight="1" x14ac:dyDescent="0.25">
      <c r="A80" s="221" t="s">
        <v>166</v>
      </c>
      <c r="B80" s="201"/>
      <c r="C80" s="201"/>
      <c r="D80" s="243">
        <f>'SCE (conso)-7'!I38</f>
        <v>-454848</v>
      </c>
      <c r="E80" s="243"/>
      <c r="F80" s="243">
        <v>-482680</v>
      </c>
      <c r="G80" s="243"/>
      <c r="H80" s="243">
        <f>'SCE-8'!H35</f>
        <v>300810</v>
      </c>
      <c r="I80" s="243"/>
      <c r="J80" s="243">
        <v>208633</v>
      </c>
    </row>
    <row r="81" spans="1:14" s="30" customFormat="1" ht="18" customHeight="1" x14ac:dyDescent="0.25">
      <c r="A81" s="221" t="s">
        <v>121</v>
      </c>
      <c r="B81" s="201"/>
      <c r="C81" s="201"/>
      <c r="D81" s="244">
        <f>'SCE (conso)-7'!S38</f>
        <v>1203880</v>
      </c>
      <c r="E81" s="243"/>
      <c r="F81" s="244">
        <v>1239966</v>
      </c>
      <c r="G81" s="243"/>
      <c r="H81" s="244">
        <f>'SCE-8'!J35</f>
        <v>486183</v>
      </c>
      <c r="I81" s="243"/>
      <c r="J81" s="244">
        <v>516734</v>
      </c>
    </row>
    <row r="82" spans="1:14" s="30" customFormat="1" ht="18" customHeight="1" x14ac:dyDescent="0.25">
      <c r="A82" s="211" t="s">
        <v>172</v>
      </c>
      <c r="B82" s="201"/>
      <c r="C82" s="201"/>
      <c r="D82" s="245">
        <f>SUM(D73:D81)</f>
        <v>1881378</v>
      </c>
      <c r="E82" s="245"/>
      <c r="F82" s="245">
        <f>SUM(F73:F81)</f>
        <v>1889632</v>
      </c>
      <c r="G82" s="245"/>
      <c r="H82" s="245">
        <f>SUM(H73:H81)</f>
        <v>1881615</v>
      </c>
      <c r="I82" s="245"/>
      <c r="J82" s="245">
        <f>SUM(J73:J81)</f>
        <v>1819989</v>
      </c>
    </row>
    <row r="83" spans="1:14" s="30" customFormat="1" ht="18" customHeight="1" x14ac:dyDescent="0.25">
      <c r="A83" s="203" t="s">
        <v>74</v>
      </c>
      <c r="B83" s="201"/>
      <c r="C83" s="201"/>
      <c r="D83" s="246">
        <f>'SCE (conso)-7'!W38</f>
        <v>-726</v>
      </c>
      <c r="E83" s="246"/>
      <c r="F83" s="246">
        <v>96160</v>
      </c>
      <c r="G83" s="246"/>
      <c r="H83" s="247">
        <v>0</v>
      </c>
      <c r="I83" s="248"/>
      <c r="J83" s="247">
        <v>0</v>
      </c>
    </row>
    <row r="84" spans="1:14" s="30" customFormat="1" ht="18" customHeight="1" x14ac:dyDescent="0.25">
      <c r="A84" s="211" t="s">
        <v>28</v>
      </c>
      <c r="B84" s="201"/>
      <c r="C84" s="201"/>
      <c r="D84" s="249">
        <f>SUM(D82:D83)</f>
        <v>1880652</v>
      </c>
      <c r="E84" s="245"/>
      <c r="F84" s="249">
        <f>SUM(F82:F83)</f>
        <v>1985792</v>
      </c>
      <c r="G84" s="245"/>
      <c r="H84" s="249">
        <f>SUM(H82:H83)</f>
        <v>1881615</v>
      </c>
      <c r="I84" s="245"/>
      <c r="J84" s="249">
        <f>SUM(J82:J83)</f>
        <v>1819989</v>
      </c>
      <c r="M84" s="29"/>
    </row>
    <row r="85" spans="1:14" s="30" customFormat="1" ht="18" customHeight="1" x14ac:dyDescent="0.25">
      <c r="A85" s="211"/>
      <c r="B85" s="201"/>
      <c r="C85" s="201"/>
      <c r="D85" s="245"/>
      <c r="E85" s="245"/>
      <c r="F85" s="245"/>
      <c r="G85" s="245"/>
      <c r="H85" s="245"/>
      <c r="I85" s="245"/>
      <c r="J85" s="245"/>
      <c r="K85" s="251"/>
      <c r="L85" s="251"/>
      <c r="M85" s="251"/>
      <c r="N85" s="251"/>
    </row>
    <row r="86" spans="1:14" ht="18" customHeight="1" thickBot="1" x14ac:dyDescent="0.3">
      <c r="A86" s="211" t="s">
        <v>122</v>
      </c>
      <c r="B86" s="201"/>
      <c r="C86" s="201"/>
      <c r="D86" s="250">
        <f>D84+D67</f>
        <v>7479516</v>
      </c>
      <c r="E86" s="245"/>
      <c r="F86" s="250">
        <f>F84+F67</f>
        <v>7611577</v>
      </c>
      <c r="G86" s="245"/>
      <c r="H86" s="250">
        <f>H84+H67</f>
        <v>5813222</v>
      </c>
      <c r="I86" s="245"/>
      <c r="J86" s="250">
        <f>J84+J67</f>
        <v>5867495</v>
      </c>
    </row>
    <row r="87" spans="1:14" ht="18" customHeight="1" thickTop="1" x14ac:dyDescent="0.25">
      <c r="A87" s="211"/>
      <c r="B87" s="201"/>
      <c r="C87" s="201"/>
      <c r="D87" s="279"/>
      <c r="E87" s="245"/>
      <c r="F87" s="279"/>
      <c r="G87" s="245"/>
      <c r="H87" s="279"/>
      <c r="I87" s="245"/>
      <c r="J87" s="279"/>
    </row>
    <row r="88" spans="1:14" ht="13.7" customHeight="1" x14ac:dyDescent="0.25">
      <c r="A88" s="197"/>
      <c r="B88" s="3"/>
      <c r="C88" s="197"/>
      <c r="D88" s="199"/>
      <c r="E88" s="11"/>
      <c r="F88" s="199"/>
      <c r="G88" s="199"/>
      <c r="H88" s="199"/>
      <c r="I88" s="199"/>
      <c r="J88" s="199"/>
    </row>
    <row r="89" spans="1:14" ht="18" customHeight="1" x14ac:dyDescent="0.25">
      <c r="A89" s="197"/>
      <c r="B89" s="3"/>
      <c r="C89" s="197"/>
      <c r="D89" s="199"/>
      <c r="E89" s="11"/>
      <c r="F89" s="199"/>
      <c r="G89" s="199"/>
      <c r="H89" s="11"/>
      <c r="I89" s="11"/>
      <c r="J89" s="11"/>
    </row>
    <row r="91" spans="1:14" ht="18" customHeight="1" x14ac:dyDescent="0.25">
      <c r="E91" s="13"/>
      <c r="H91" s="13"/>
      <c r="I91" s="13"/>
      <c r="J91" s="13"/>
    </row>
  </sheetData>
  <mergeCells count="10">
    <mergeCell ref="D42:G42"/>
    <mergeCell ref="H42:J42"/>
    <mergeCell ref="D46:J46"/>
    <mergeCell ref="D4:G4"/>
    <mergeCell ref="H4:J4"/>
    <mergeCell ref="D5:G5"/>
    <mergeCell ref="H5:J5"/>
    <mergeCell ref="D9:J9"/>
    <mergeCell ref="D41:G41"/>
    <mergeCell ref="H41:J41"/>
  </mergeCells>
  <pageMargins left="0.7" right="0.7" top="0.48" bottom="0.5" header="0.5" footer="0.5"/>
  <pageSetup paperSize="9" scale="79" firstPageNumber="3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AE70"/>
  <sheetViews>
    <sheetView view="pageBreakPreview" topLeftCell="A31" zoomScale="80" zoomScaleNormal="55" zoomScaleSheetLayoutView="80" workbookViewId="0">
      <selection activeCell="N46" sqref="N46"/>
    </sheetView>
  </sheetViews>
  <sheetFormatPr defaultColWidth="9.140625" defaultRowHeight="22.5" customHeight="1" x14ac:dyDescent="0.25"/>
  <cols>
    <col min="1" max="1" width="72.5703125" style="21" customWidth="1"/>
    <col min="2" max="2" width="6.85546875" style="19" customWidth="1"/>
    <col min="3" max="3" width="1" style="19" customWidth="1"/>
    <col min="4" max="4" width="15.5703125" style="13" customWidth="1"/>
    <col min="5" max="5" width="1" style="11" customWidth="1"/>
    <col min="6" max="6" width="15.5703125" style="13" customWidth="1"/>
    <col min="7" max="7" width="1" style="11" customWidth="1"/>
    <col min="8" max="8" width="15.5703125" style="25" customWidth="1"/>
    <col min="9" max="9" width="1" style="11" customWidth="1"/>
    <col min="10" max="10" width="15.5703125" style="25" customWidth="1"/>
    <col min="11" max="11" width="15.85546875" style="14" customWidth="1"/>
    <col min="12" max="12" width="10.140625" style="22" bestFit="1" customWidth="1"/>
    <col min="13" max="13" width="1.140625" style="22" customWidth="1"/>
    <col min="14" max="14" width="10" style="22" customWidth="1"/>
    <col min="15" max="15" width="5.5703125" style="22" customWidth="1"/>
    <col min="16" max="16384" width="9.140625" style="22"/>
  </cols>
  <sheetData>
    <row r="1" spans="1:31" s="48" customFormat="1" ht="22.5" customHeight="1" x14ac:dyDescent="0.25">
      <c r="A1" s="4" t="s">
        <v>157</v>
      </c>
      <c r="B1" s="41"/>
      <c r="C1" s="41"/>
      <c r="D1" s="43"/>
      <c r="E1" s="44"/>
      <c r="F1" s="43"/>
      <c r="G1" s="44"/>
      <c r="H1" s="46"/>
      <c r="I1" s="44"/>
      <c r="J1" s="46"/>
      <c r="K1" s="42"/>
      <c r="L1" s="45"/>
      <c r="M1" s="42"/>
      <c r="N1" s="45"/>
      <c r="O1" s="42"/>
      <c r="P1" s="45"/>
      <c r="Q1" s="42"/>
      <c r="R1" s="45"/>
      <c r="S1" s="42"/>
      <c r="T1" s="42"/>
      <c r="U1" s="44"/>
      <c r="V1" s="47"/>
    </row>
    <row r="2" spans="1:31" s="27" customFormat="1" ht="22.5" customHeight="1" x14ac:dyDescent="0.25">
      <c r="A2" s="84" t="s">
        <v>108</v>
      </c>
      <c r="B2" s="41"/>
      <c r="C2" s="41"/>
      <c r="D2" s="85"/>
      <c r="E2" s="44"/>
      <c r="F2" s="85"/>
      <c r="G2" s="44"/>
      <c r="H2" s="45"/>
      <c r="I2" s="44"/>
      <c r="J2" s="45"/>
      <c r="K2" s="61"/>
    </row>
    <row r="3" spans="1:31" ht="22.5" customHeight="1" x14ac:dyDescent="0.25">
      <c r="A3" s="86"/>
      <c r="B3" s="41"/>
      <c r="C3" s="41"/>
      <c r="D3" s="85"/>
      <c r="E3" s="44"/>
      <c r="F3" s="85"/>
      <c r="G3" s="44"/>
      <c r="H3" s="45"/>
      <c r="I3" s="44"/>
      <c r="J3" s="45"/>
      <c r="K3" s="15"/>
    </row>
    <row r="4" spans="1:31" ht="22.5" customHeight="1" x14ac:dyDescent="0.25">
      <c r="A4" s="86" t="s">
        <v>3</v>
      </c>
      <c r="B4" s="41"/>
      <c r="C4" s="41"/>
      <c r="D4" s="301" t="s">
        <v>2</v>
      </c>
      <c r="E4" s="301"/>
      <c r="F4" s="301"/>
      <c r="G4" s="283"/>
      <c r="H4" s="302" t="s">
        <v>15</v>
      </c>
      <c r="I4" s="302"/>
      <c r="J4" s="302"/>
      <c r="K4" s="15"/>
    </row>
    <row r="5" spans="1:31" ht="22.5" customHeight="1" x14ac:dyDescent="0.25">
      <c r="A5" s="86"/>
      <c r="B5" s="41"/>
      <c r="C5" s="41"/>
      <c r="D5" s="301" t="s">
        <v>16</v>
      </c>
      <c r="E5" s="301"/>
      <c r="F5" s="301"/>
      <c r="G5" s="55"/>
      <c r="H5" s="301" t="s">
        <v>16</v>
      </c>
      <c r="I5" s="301"/>
      <c r="J5" s="301"/>
      <c r="K5" s="15"/>
    </row>
    <row r="6" spans="1:31" ht="22.5" customHeight="1" x14ac:dyDescent="0.25">
      <c r="A6" s="86"/>
      <c r="B6" s="41"/>
      <c r="C6" s="41"/>
      <c r="D6" s="299" t="s">
        <v>85</v>
      </c>
      <c r="E6" s="299"/>
      <c r="F6" s="299"/>
      <c r="G6" s="55"/>
      <c r="H6" s="299" t="s">
        <v>85</v>
      </c>
      <c r="I6" s="299"/>
      <c r="J6" s="299"/>
      <c r="K6" s="15"/>
    </row>
    <row r="7" spans="1:31" ht="22.5" customHeight="1" x14ac:dyDescent="0.25">
      <c r="A7" s="86"/>
      <c r="B7" s="41"/>
      <c r="C7" s="41"/>
      <c r="D7" s="299" t="s">
        <v>215</v>
      </c>
      <c r="E7" s="299"/>
      <c r="F7" s="299"/>
      <c r="G7" s="55"/>
      <c r="H7" s="299" t="s">
        <v>215</v>
      </c>
      <c r="I7" s="299"/>
      <c r="J7" s="299"/>
      <c r="K7" s="15"/>
    </row>
    <row r="8" spans="1:31" ht="22.5" customHeight="1" x14ac:dyDescent="0.3">
      <c r="A8" s="86"/>
      <c r="B8" s="53" t="s">
        <v>25</v>
      </c>
      <c r="C8" s="53"/>
      <c r="D8" s="87" t="s">
        <v>156</v>
      </c>
      <c r="E8" s="88"/>
      <c r="F8" s="87" t="s">
        <v>136</v>
      </c>
      <c r="G8" s="88"/>
      <c r="H8" s="87" t="s">
        <v>156</v>
      </c>
      <c r="I8" s="88"/>
      <c r="J8" s="87" t="s">
        <v>136</v>
      </c>
      <c r="K8" s="15"/>
    </row>
    <row r="9" spans="1:31" ht="22.5" customHeight="1" x14ac:dyDescent="0.25">
      <c r="A9" s="89"/>
      <c r="B9" s="41"/>
      <c r="C9" s="41"/>
      <c r="D9" s="300" t="s">
        <v>86</v>
      </c>
      <c r="E9" s="300"/>
      <c r="F9" s="300"/>
      <c r="G9" s="300"/>
      <c r="H9" s="300"/>
      <c r="I9" s="300"/>
      <c r="J9" s="300"/>
      <c r="K9" s="15"/>
    </row>
    <row r="10" spans="1:31" s="30" customFormat="1" ht="22.5" customHeight="1" x14ac:dyDescent="0.35">
      <c r="A10" s="90" t="s">
        <v>105</v>
      </c>
      <c r="B10" s="91"/>
      <c r="C10" s="91"/>
      <c r="D10" s="92"/>
      <c r="E10" s="93"/>
      <c r="F10" s="92"/>
      <c r="G10" s="93"/>
      <c r="H10" s="94"/>
      <c r="I10" s="93"/>
      <c r="J10" s="94"/>
      <c r="AE10" s="22"/>
    </row>
    <row r="11" spans="1:31" s="30" customFormat="1" ht="18.75" x14ac:dyDescent="0.3">
      <c r="A11" s="117" t="s">
        <v>106</v>
      </c>
      <c r="B11" s="91">
        <v>11</v>
      </c>
      <c r="C11" s="91"/>
      <c r="D11" s="92">
        <v>1715475</v>
      </c>
      <c r="E11" s="95"/>
      <c r="F11" s="92">
        <v>1634470</v>
      </c>
      <c r="G11" s="95"/>
      <c r="H11" s="92">
        <v>1228888</v>
      </c>
      <c r="I11" s="95"/>
      <c r="J11" s="92">
        <v>1314145</v>
      </c>
    </row>
    <row r="12" spans="1:31" s="30" customFormat="1" ht="22.5" customHeight="1" x14ac:dyDescent="0.3">
      <c r="A12" s="96" t="s">
        <v>65</v>
      </c>
      <c r="B12" s="91"/>
      <c r="C12" s="91"/>
      <c r="D12" s="92">
        <v>14865</v>
      </c>
      <c r="E12" s="95"/>
      <c r="F12" s="92">
        <v>11828</v>
      </c>
      <c r="G12" s="95"/>
      <c r="H12" s="92">
        <v>8942</v>
      </c>
      <c r="I12" s="95"/>
      <c r="J12" s="92">
        <v>6169</v>
      </c>
    </row>
    <row r="13" spans="1:31" s="30" customFormat="1" ht="22.5" customHeight="1" x14ac:dyDescent="0.3">
      <c r="A13" s="97" t="s">
        <v>107</v>
      </c>
      <c r="B13" s="91"/>
      <c r="C13" s="91"/>
      <c r="D13" s="98">
        <f>SUM(D11:D12)</f>
        <v>1730340</v>
      </c>
      <c r="E13" s="99"/>
      <c r="F13" s="98">
        <f>SUM(F11:F12)</f>
        <v>1646298</v>
      </c>
      <c r="G13" s="95"/>
      <c r="H13" s="98">
        <f>SUM(H11:H12)</f>
        <v>1237830</v>
      </c>
      <c r="I13" s="95"/>
      <c r="J13" s="98">
        <f>SUM(J11:J12)</f>
        <v>1320314</v>
      </c>
      <c r="M13" s="38"/>
    </row>
    <row r="14" spans="1:31" ht="22.5" customHeight="1" x14ac:dyDescent="0.3">
      <c r="A14" s="86"/>
      <c r="B14" s="41"/>
      <c r="C14" s="41"/>
      <c r="D14" s="100"/>
      <c r="E14" s="52"/>
      <c r="F14" s="100"/>
      <c r="G14" s="95"/>
      <c r="H14" s="100"/>
      <c r="I14" s="95"/>
      <c r="J14" s="100"/>
      <c r="K14" s="15"/>
    </row>
    <row r="15" spans="1:31" s="30" customFormat="1" ht="22.5" customHeight="1" x14ac:dyDescent="0.35">
      <c r="A15" s="101" t="s">
        <v>239</v>
      </c>
      <c r="B15" s="91"/>
      <c r="C15" s="91"/>
      <c r="D15" s="94"/>
      <c r="E15" s="93"/>
      <c r="F15" s="94"/>
      <c r="G15" s="93"/>
      <c r="H15" s="94"/>
      <c r="I15" s="95"/>
      <c r="J15" s="94"/>
    </row>
    <row r="16" spans="1:31" s="30" customFormat="1" ht="22.5" customHeight="1" x14ac:dyDescent="0.3">
      <c r="A16" s="94" t="s">
        <v>185</v>
      </c>
      <c r="B16" s="91">
        <v>6</v>
      </c>
      <c r="C16" s="91"/>
      <c r="D16" s="92">
        <v>-1615855</v>
      </c>
      <c r="E16" s="95"/>
      <c r="F16" s="92">
        <v>-1513893</v>
      </c>
      <c r="G16" s="95"/>
      <c r="H16" s="92">
        <v>-1122076</v>
      </c>
      <c r="I16" s="95"/>
      <c r="J16" s="92">
        <v>-1237893</v>
      </c>
    </row>
    <row r="17" spans="1:16" s="30" customFormat="1" ht="22.5" customHeight="1" x14ac:dyDescent="0.3">
      <c r="A17" s="103" t="s">
        <v>99</v>
      </c>
      <c r="B17" s="91"/>
      <c r="C17" s="91"/>
      <c r="D17" s="92">
        <v>-58701</v>
      </c>
      <c r="E17" s="95"/>
      <c r="F17" s="92">
        <v>-73051</v>
      </c>
      <c r="G17" s="95"/>
      <c r="H17" s="92">
        <v>-51794</v>
      </c>
      <c r="I17" s="95"/>
      <c r="J17" s="92">
        <v>-54353</v>
      </c>
    </row>
    <row r="18" spans="1:16" s="30" customFormat="1" ht="22.5" customHeight="1" x14ac:dyDescent="0.3">
      <c r="A18" s="103" t="s">
        <v>87</v>
      </c>
      <c r="B18" s="91"/>
      <c r="C18" s="91"/>
      <c r="D18" s="92">
        <v>-81529</v>
      </c>
      <c r="E18" s="95"/>
      <c r="F18" s="92">
        <v>-116118</v>
      </c>
      <c r="G18" s="95"/>
      <c r="H18" s="92">
        <v>-24734</v>
      </c>
      <c r="I18" s="95"/>
      <c r="J18" s="92">
        <v>-32109</v>
      </c>
    </row>
    <row r="19" spans="1:16" s="30" customFormat="1" ht="22.5" customHeight="1" x14ac:dyDescent="0.3">
      <c r="A19" s="116" t="s">
        <v>66</v>
      </c>
      <c r="B19" s="91"/>
      <c r="C19" s="91"/>
      <c r="D19" s="312">
        <f>SUM(D16:D18)</f>
        <v>-1756085</v>
      </c>
      <c r="E19" s="99"/>
      <c r="F19" s="312">
        <f>SUM(F16:F18)</f>
        <v>-1703062</v>
      </c>
      <c r="G19" s="99"/>
      <c r="H19" s="312">
        <f>SUM(H16:H18)</f>
        <v>-1198604</v>
      </c>
      <c r="I19" s="99"/>
      <c r="J19" s="312">
        <f>SUM(J16:J18)</f>
        <v>-1324355</v>
      </c>
    </row>
    <row r="20" spans="1:16" s="2" customFormat="1" ht="22.5" customHeight="1" x14ac:dyDescent="0.25">
      <c r="A20" s="104"/>
      <c r="B20" s="105"/>
      <c r="C20" s="105"/>
      <c r="D20" s="106"/>
      <c r="E20" s="106"/>
      <c r="F20" s="106"/>
      <c r="G20" s="106"/>
      <c r="H20" s="106"/>
      <c r="I20" s="106"/>
      <c r="J20" s="106"/>
      <c r="K20" s="39"/>
    </row>
    <row r="21" spans="1:16" s="30" customFormat="1" ht="22.5" customHeight="1" x14ac:dyDescent="0.45">
      <c r="A21" s="232" t="s">
        <v>163</v>
      </c>
      <c r="B21" s="231"/>
      <c r="C21" s="231"/>
      <c r="D21" s="236">
        <f>SUM(D13,D19)</f>
        <v>-25745</v>
      </c>
      <c r="E21" s="99"/>
      <c r="F21" s="236">
        <f>SUM(F13,F19)</f>
        <v>-56764</v>
      </c>
      <c r="G21" s="99"/>
      <c r="H21" s="236">
        <f>SUM(H13,H19)</f>
        <v>39226</v>
      </c>
      <c r="I21" s="236"/>
      <c r="J21" s="236">
        <f>SUM(J13,J19)</f>
        <v>-4041</v>
      </c>
      <c r="P21" s="226"/>
    </row>
    <row r="22" spans="1:16" s="30" customFormat="1" ht="22.5" customHeight="1" x14ac:dyDescent="0.3">
      <c r="A22" s="234" t="s">
        <v>37</v>
      </c>
      <c r="B22" s="231"/>
      <c r="C22" s="231"/>
      <c r="D22" s="92">
        <v>-43755</v>
      </c>
      <c r="E22" s="237"/>
      <c r="F22" s="92">
        <v>-52444</v>
      </c>
      <c r="G22" s="237"/>
      <c r="H22" s="92">
        <v>-33667</v>
      </c>
      <c r="I22" s="237"/>
      <c r="J22" s="92">
        <v>-40592</v>
      </c>
      <c r="P22" s="227"/>
    </row>
    <row r="23" spans="1:16" s="30" customFormat="1" ht="22.5" customHeight="1" x14ac:dyDescent="0.3">
      <c r="A23" s="234" t="s">
        <v>171</v>
      </c>
      <c r="B23" s="91"/>
      <c r="C23" s="91"/>
      <c r="D23" s="238">
        <v>-356</v>
      </c>
      <c r="E23" s="93"/>
      <c r="F23" s="238">
        <v>0</v>
      </c>
      <c r="G23" s="93"/>
      <c r="H23" s="238">
        <v>0</v>
      </c>
      <c r="I23" s="93"/>
      <c r="J23" s="238">
        <v>0</v>
      </c>
      <c r="P23" s="227"/>
    </row>
    <row r="24" spans="1:16" s="30" customFormat="1" ht="22.5" customHeight="1" x14ac:dyDescent="0.45">
      <c r="A24" s="235" t="s">
        <v>147</v>
      </c>
      <c r="B24" s="91"/>
      <c r="C24" s="91"/>
      <c r="D24" s="106">
        <f>SUM(D21:D23)</f>
        <v>-69856</v>
      </c>
      <c r="E24" s="99"/>
      <c r="F24" s="106">
        <f>SUM(F21:F23)</f>
        <v>-109208</v>
      </c>
      <c r="G24" s="99"/>
      <c r="H24" s="106">
        <f>SUM(H21:H23)</f>
        <v>5559</v>
      </c>
      <c r="I24" s="99"/>
      <c r="J24" s="106">
        <f>SUM(J21:J23)</f>
        <v>-44633</v>
      </c>
      <c r="P24" s="228"/>
    </row>
    <row r="25" spans="1:16" s="30" customFormat="1" ht="22.5" customHeight="1" x14ac:dyDescent="0.45">
      <c r="A25" s="234" t="s">
        <v>199</v>
      </c>
      <c r="B25" s="91"/>
      <c r="C25" s="91"/>
      <c r="D25" s="238">
        <v>-1542</v>
      </c>
      <c r="E25" s="93"/>
      <c r="F25" s="238">
        <v>14207</v>
      </c>
      <c r="G25" s="93"/>
      <c r="H25" s="238">
        <v>4800</v>
      </c>
      <c r="I25" s="93"/>
      <c r="J25" s="238">
        <v>5916</v>
      </c>
      <c r="P25" s="229"/>
    </row>
    <row r="26" spans="1:16" s="30" customFormat="1" ht="22.5" customHeight="1" thickBot="1" x14ac:dyDescent="0.35">
      <c r="A26" s="233" t="s">
        <v>143</v>
      </c>
      <c r="B26" s="91"/>
      <c r="C26" s="91"/>
      <c r="D26" s="109">
        <f>+D24+D25</f>
        <v>-71398</v>
      </c>
      <c r="E26" s="99"/>
      <c r="F26" s="109">
        <f>+F24+F25</f>
        <v>-95001</v>
      </c>
      <c r="G26" s="99"/>
      <c r="H26" s="109">
        <f>+H24+H25</f>
        <v>10359</v>
      </c>
      <c r="I26" s="99"/>
      <c r="J26" s="109">
        <f>+J24+J25</f>
        <v>-38717</v>
      </c>
      <c r="P26" s="230"/>
    </row>
    <row r="27" spans="1:16" s="30" customFormat="1" ht="22.5" customHeight="1" thickTop="1" x14ac:dyDescent="0.25">
      <c r="A27" s="104"/>
      <c r="B27" s="105"/>
      <c r="C27" s="105"/>
      <c r="D27" s="84"/>
      <c r="E27" s="106"/>
      <c r="F27" s="84"/>
      <c r="G27" s="106"/>
      <c r="H27" s="106"/>
      <c r="I27" s="106"/>
      <c r="J27" s="106"/>
    </row>
    <row r="28" spans="1:16" s="30" customFormat="1" ht="22.5" customHeight="1" x14ac:dyDescent="0.3">
      <c r="A28" s="107" t="s">
        <v>67</v>
      </c>
      <c r="B28" s="91"/>
      <c r="C28" s="91"/>
      <c r="D28" s="108"/>
      <c r="E28" s="99"/>
      <c r="F28" s="108"/>
      <c r="G28" s="99"/>
      <c r="H28" s="108"/>
      <c r="I28" s="99"/>
      <c r="J28" s="108"/>
    </row>
    <row r="29" spans="1:16" s="30" customFormat="1" ht="22.5" customHeight="1" x14ac:dyDescent="0.35">
      <c r="A29" s="110" t="s">
        <v>151</v>
      </c>
      <c r="B29" s="91"/>
      <c r="C29" s="91"/>
      <c r="D29" s="108"/>
      <c r="E29" s="99"/>
      <c r="F29" s="108"/>
      <c r="G29" s="99"/>
      <c r="H29" s="108"/>
      <c r="I29" s="99"/>
      <c r="J29" s="108"/>
      <c r="K29" s="94"/>
    </row>
    <row r="30" spans="1:16" s="30" customFormat="1" ht="22.5" customHeight="1" x14ac:dyDescent="0.3">
      <c r="A30" s="94" t="s">
        <v>124</v>
      </c>
      <c r="B30" s="91"/>
      <c r="C30" s="91"/>
      <c r="D30" s="111">
        <v>2062</v>
      </c>
      <c r="E30" s="95"/>
      <c r="F30" s="111">
        <v>-3062</v>
      </c>
      <c r="G30" s="95"/>
      <c r="H30" s="261">
        <v>0</v>
      </c>
      <c r="I30" s="102"/>
      <c r="J30" s="261">
        <v>0</v>
      </c>
      <c r="K30" s="94"/>
    </row>
    <row r="31" spans="1:16" s="30" customFormat="1" ht="22.5" customHeight="1" x14ac:dyDescent="0.3">
      <c r="A31" s="107" t="s">
        <v>193</v>
      </c>
      <c r="B31" s="91"/>
      <c r="C31" s="91"/>
      <c r="D31" s="112">
        <f>SUM(D30:D30)</f>
        <v>2062</v>
      </c>
      <c r="E31" s="113"/>
      <c r="F31" s="313">
        <f>SUM(F30:F30)</f>
        <v>-3062</v>
      </c>
      <c r="G31" s="113">
        <v>23912148</v>
      </c>
      <c r="H31" s="257">
        <f>SUM(H30:H30)</f>
        <v>0</v>
      </c>
      <c r="I31" s="114"/>
      <c r="J31" s="257">
        <f>SUM(J30:J30)</f>
        <v>0</v>
      </c>
      <c r="K31" s="94"/>
    </row>
    <row r="32" spans="1:16" s="2" customFormat="1" ht="22.5" customHeight="1" x14ac:dyDescent="0.25">
      <c r="A32" s="84" t="s">
        <v>169</v>
      </c>
      <c r="K32" s="178"/>
    </row>
    <row r="33" spans="1:11" s="2" customFormat="1" ht="22.5" customHeight="1" x14ac:dyDescent="0.25">
      <c r="A33" s="84" t="s">
        <v>170</v>
      </c>
      <c r="D33" s="189">
        <f>+D31</f>
        <v>2062</v>
      </c>
      <c r="E33" s="178"/>
      <c r="F33" s="189">
        <f>+F31</f>
        <v>-3062</v>
      </c>
      <c r="G33" s="178"/>
      <c r="H33" s="261">
        <f>+H31</f>
        <v>0</v>
      </c>
      <c r="I33" s="277"/>
      <c r="J33" s="256">
        <f>+J31</f>
        <v>0</v>
      </c>
      <c r="K33" s="178"/>
    </row>
    <row r="34" spans="1:11" s="2" customFormat="1" ht="22.5" customHeight="1" thickBot="1" x14ac:dyDescent="0.3">
      <c r="A34" s="84" t="s">
        <v>144</v>
      </c>
      <c r="D34" s="185">
        <f>SUM(D26,D33)</f>
        <v>-69336</v>
      </c>
      <c r="E34" s="178"/>
      <c r="F34" s="185">
        <f>SUM(F26,F33)</f>
        <v>-98063</v>
      </c>
      <c r="G34" s="178"/>
      <c r="H34" s="281">
        <f>SUM(H26,H33)</f>
        <v>10359</v>
      </c>
      <c r="I34" s="178"/>
      <c r="J34" s="185">
        <f>SUM(J26,J33)</f>
        <v>-38717</v>
      </c>
      <c r="K34" s="178"/>
    </row>
    <row r="35" spans="1:11" s="2" customFormat="1" ht="22.5" customHeight="1" thickTop="1" x14ac:dyDescent="0.25">
      <c r="A35" s="84"/>
      <c r="D35" s="178"/>
      <c r="E35" s="178"/>
      <c r="F35" s="178"/>
      <c r="G35" s="178"/>
      <c r="H35" s="178"/>
      <c r="I35" s="178"/>
      <c r="J35" s="178"/>
      <c r="K35" s="178"/>
    </row>
    <row r="36" spans="1:11" s="2" customFormat="1" ht="22.5" customHeight="1" x14ac:dyDescent="0.3">
      <c r="A36" s="107" t="s">
        <v>142</v>
      </c>
      <c r="D36" s="178"/>
      <c r="E36" s="178"/>
      <c r="F36" s="178"/>
      <c r="G36" s="178"/>
      <c r="H36" s="178"/>
      <c r="I36" s="178"/>
      <c r="J36" s="178"/>
      <c r="K36" s="178"/>
    </row>
    <row r="37" spans="1:11" s="30" customFormat="1" ht="22.5" customHeight="1" x14ac:dyDescent="0.3">
      <c r="A37" s="94" t="s">
        <v>212</v>
      </c>
      <c r="D37" s="92">
        <f>D26-D38</f>
        <v>-29464</v>
      </c>
      <c r="E37" s="92"/>
      <c r="F37" s="92">
        <f>F26-F38</f>
        <v>-71899</v>
      </c>
      <c r="G37" s="92"/>
      <c r="H37" s="92">
        <f>H26-H38</f>
        <v>10359</v>
      </c>
      <c r="I37" s="92"/>
      <c r="J37" s="92">
        <f>J26-J38</f>
        <v>-38717</v>
      </c>
      <c r="K37" s="94"/>
    </row>
    <row r="38" spans="1:11" s="30" customFormat="1" ht="22.5" customHeight="1" x14ac:dyDescent="0.3">
      <c r="A38" s="94" t="s">
        <v>42</v>
      </c>
      <c r="D38" s="92">
        <v>-41934</v>
      </c>
      <c r="E38" s="92"/>
      <c r="F38" s="92">
        <v>-23102</v>
      </c>
      <c r="G38" s="92"/>
      <c r="H38" s="261">
        <v>0</v>
      </c>
      <c r="I38" s="92"/>
      <c r="J38" s="255">
        <v>0</v>
      </c>
      <c r="K38" s="94"/>
    </row>
    <row r="39" spans="1:11" ht="22.5" customHeight="1" thickBot="1" x14ac:dyDescent="0.3">
      <c r="A39" s="104" t="s">
        <v>143</v>
      </c>
      <c r="D39" s="179">
        <f>SUM(D37:D38)</f>
        <v>-71398</v>
      </c>
      <c r="E39" s="177">
        <f t="shared" ref="E39:I39" si="0">SUM(E37:E38)</f>
        <v>0</v>
      </c>
      <c r="F39" s="179">
        <f>SUM(F37:F38)</f>
        <v>-95001</v>
      </c>
      <c r="G39" s="177">
        <f t="shared" si="0"/>
        <v>0</v>
      </c>
      <c r="H39" s="179">
        <f t="shared" si="0"/>
        <v>10359</v>
      </c>
      <c r="I39" s="177">
        <f t="shared" si="0"/>
        <v>0</v>
      </c>
      <c r="J39" s="179">
        <f t="shared" ref="J39" si="1">SUM(J37:J38)</f>
        <v>-38717</v>
      </c>
      <c r="K39" s="180"/>
    </row>
    <row r="40" spans="1:11" ht="22.5" customHeight="1" thickTop="1" x14ac:dyDescent="0.3">
      <c r="A40" s="107"/>
      <c r="D40" s="177"/>
      <c r="E40" s="181"/>
      <c r="F40" s="177"/>
      <c r="G40" s="181"/>
      <c r="H40" s="182"/>
      <c r="I40" s="181"/>
      <c r="J40" s="182"/>
      <c r="K40" s="180"/>
    </row>
    <row r="41" spans="1:11" ht="22.5" customHeight="1" x14ac:dyDescent="0.25">
      <c r="A41" s="104" t="s">
        <v>173</v>
      </c>
      <c r="D41" s="177"/>
      <c r="E41" s="181"/>
      <c r="F41" s="177"/>
      <c r="G41" s="181"/>
      <c r="H41" s="182"/>
      <c r="I41" s="181"/>
      <c r="J41" s="182"/>
      <c r="K41" s="180"/>
    </row>
    <row r="42" spans="1:11" ht="22.5" customHeight="1" x14ac:dyDescent="0.25">
      <c r="A42" s="86" t="s">
        <v>126</v>
      </c>
      <c r="D42" s="177">
        <f>D34-D43</f>
        <v>-27134</v>
      </c>
      <c r="E42" s="177"/>
      <c r="F42" s="177">
        <f>F34-F43</f>
        <v>-74475</v>
      </c>
      <c r="G42" s="177"/>
      <c r="H42" s="177">
        <f>H34-H43</f>
        <v>10359</v>
      </c>
      <c r="I42" s="177"/>
      <c r="J42" s="177">
        <f>J34-J43</f>
        <v>-38717</v>
      </c>
      <c r="K42" s="180"/>
    </row>
    <row r="43" spans="1:11" ht="22.5" customHeight="1" x14ac:dyDescent="0.3">
      <c r="A43" s="86" t="s">
        <v>82</v>
      </c>
      <c r="D43" s="177">
        <v>-42202</v>
      </c>
      <c r="E43" s="181"/>
      <c r="F43" s="177">
        <v>-23588</v>
      </c>
      <c r="G43" s="181"/>
      <c r="H43" s="261">
        <v>0</v>
      </c>
      <c r="I43" s="92"/>
      <c r="J43" s="255">
        <v>0</v>
      </c>
      <c r="K43" s="180"/>
    </row>
    <row r="44" spans="1:11" ht="22.5" customHeight="1" thickBot="1" x14ac:dyDescent="0.3">
      <c r="A44" s="104" t="s">
        <v>133</v>
      </c>
      <c r="D44" s="179">
        <f>SUM(D42:D43)</f>
        <v>-69336</v>
      </c>
      <c r="E44" s="177">
        <f t="shared" ref="E44:I44" si="2">SUM(E42:E43)</f>
        <v>0</v>
      </c>
      <c r="F44" s="179">
        <f>SUM(F42:F43)</f>
        <v>-98063</v>
      </c>
      <c r="G44" s="177">
        <f t="shared" si="2"/>
        <v>0</v>
      </c>
      <c r="H44" s="179">
        <f t="shared" si="2"/>
        <v>10359</v>
      </c>
      <c r="I44" s="177">
        <f t="shared" si="2"/>
        <v>0</v>
      </c>
      <c r="J44" s="179">
        <f t="shared" ref="J44" si="3">SUM(J42:J43)</f>
        <v>-38717</v>
      </c>
      <c r="K44" s="180"/>
    </row>
    <row r="45" spans="1:11" ht="22.5" customHeight="1" thickTop="1" x14ac:dyDescent="0.25">
      <c r="A45" s="104"/>
      <c r="D45" s="177"/>
      <c r="E45" s="181"/>
      <c r="F45" s="177"/>
      <c r="G45" s="181"/>
      <c r="H45" s="182"/>
      <c r="I45" s="181"/>
      <c r="J45" s="182"/>
      <c r="K45" s="180"/>
    </row>
    <row r="46" spans="1:11" ht="22.5" customHeight="1" x14ac:dyDescent="0.35">
      <c r="A46" s="116" t="s">
        <v>205</v>
      </c>
      <c r="B46" s="41"/>
      <c r="D46" s="177"/>
      <c r="E46" s="181"/>
      <c r="F46" s="177"/>
      <c r="G46" s="181"/>
      <c r="H46" s="182"/>
      <c r="I46" s="181"/>
      <c r="J46" s="182"/>
      <c r="K46" s="180"/>
    </row>
    <row r="47" spans="1:11" ht="22.5" customHeight="1" thickBot="1" x14ac:dyDescent="0.35">
      <c r="A47" s="103" t="s">
        <v>202</v>
      </c>
      <c r="D47" s="186">
        <f>+D37/681480</f>
        <v>-4.3235311381111696E-2</v>
      </c>
      <c r="E47" s="183">
        <f t="shared" ref="E47:I47" si="4">+E37/681480</f>
        <v>0</v>
      </c>
      <c r="F47" s="186">
        <f>+F37/681480</f>
        <v>-0.1055041967482538</v>
      </c>
      <c r="G47" s="183">
        <f t="shared" si="4"/>
        <v>0</v>
      </c>
      <c r="H47" s="186">
        <f t="shared" si="4"/>
        <v>1.5200739566825145E-2</v>
      </c>
      <c r="I47" s="183">
        <f t="shared" si="4"/>
        <v>0</v>
      </c>
      <c r="J47" s="186">
        <f t="shared" ref="J47" si="5">+J37/681480</f>
        <v>-5.6813112637201388E-2</v>
      </c>
      <c r="K47" s="180"/>
    </row>
    <row r="48" spans="1:11" ht="22.5" customHeight="1" thickTop="1" x14ac:dyDescent="0.25">
      <c r="A48" s="2"/>
      <c r="D48" s="177"/>
      <c r="E48" s="181"/>
      <c r="F48" s="177"/>
      <c r="G48" s="181"/>
      <c r="H48" s="182"/>
      <c r="I48" s="181"/>
      <c r="J48" s="182"/>
      <c r="K48" s="180"/>
    </row>
    <row r="49" spans="1:11" ht="22.5" customHeight="1" x14ac:dyDescent="0.25">
      <c r="A49" s="30"/>
      <c r="D49" s="177"/>
      <c r="E49" s="181"/>
      <c r="F49" s="177"/>
      <c r="G49" s="181"/>
      <c r="H49" s="182"/>
      <c r="I49" s="181"/>
      <c r="J49" s="182"/>
      <c r="K49" s="180"/>
    </row>
    <row r="50" spans="1:11" ht="22.5" customHeight="1" x14ac:dyDescent="0.25">
      <c r="A50" s="30"/>
      <c r="D50" s="177"/>
      <c r="E50" s="181"/>
      <c r="F50" s="177"/>
      <c r="G50" s="181"/>
      <c r="H50" s="182"/>
      <c r="I50" s="181"/>
      <c r="J50" s="182"/>
      <c r="K50" s="180"/>
    </row>
    <row r="51" spans="1:11" ht="22.5" customHeight="1" x14ac:dyDescent="0.25">
      <c r="D51" s="15"/>
      <c r="E51" s="175"/>
      <c r="F51" s="15"/>
      <c r="G51" s="175"/>
      <c r="H51" s="176"/>
      <c r="I51" s="175"/>
      <c r="J51" s="176"/>
    </row>
    <row r="52" spans="1:11" ht="22.5" customHeight="1" x14ac:dyDescent="0.25">
      <c r="D52" s="15"/>
      <c r="E52" s="175"/>
      <c r="F52" s="15"/>
      <c r="G52" s="175"/>
      <c r="H52" s="176"/>
      <c r="I52" s="175"/>
      <c r="J52" s="176"/>
    </row>
    <row r="53" spans="1:11" ht="22.5" customHeight="1" x14ac:dyDescent="0.25">
      <c r="D53" s="15"/>
      <c r="E53" s="175"/>
      <c r="F53" s="15"/>
      <c r="G53" s="175"/>
      <c r="H53" s="176"/>
      <c r="I53" s="176"/>
      <c r="J53" s="176"/>
    </row>
    <row r="54" spans="1:11" ht="22.5" customHeight="1" x14ac:dyDescent="0.25">
      <c r="D54" s="15"/>
      <c r="E54" s="175"/>
      <c r="F54" s="15"/>
      <c r="G54" s="175"/>
      <c r="H54" s="176"/>
      <c r="I54" s="175"/>
      <c r="J54" s="176"/>
    </row>
    <row r="55" spans="1:11" ht="22.5" customHeight="1" x14ac:dyDescent="0.25">
      <c r="D55" s="15"/>
      <c r="E55" s="175"/>
      <c r="F55" s="15"/>
      <c r="G55" s="175"/>
      <c r="H55" s="176"/>
      <c r="I55" s="175"/>
      <c r="J55" s="176"/>
    </row>
    <row r="56" spans="1:11" ht="22.5" customHeight="1" x14ac:dyDescent="0.25">
      <c r="D56" s="15"/>
      <c r="E56" s="175"/>
      <c r="F56" s="15"/>
      <c r="G56" s="175"/>
      <c r="H56" s="176"/>
      <c r="I56" s="175"/>
      <c r="J56" s="176"/>
    </row>
    <row r="57" spans="1:11" ht="22.5" customHeight="1" x14ac:dyDescent="0.25">
      <c r="D57" s="15"/>
      <c r="E57" s="175"/>
      <c r="F57" s="15"/>
      <c r="G57" s="175"/>
      <c r="H57" s="176"/>
      <c r="I57" s="175"/>
      <c r="J57" s="176"/>
    </row>
    <row r="58" spans="1:11" ht="22.5" customHeight="1" x14ac:dyDescent="0.25">
      <c r="D58" s="15"/>
      <c r="E58" s="175"/>
      <c r="F58" s="15"/>
      <c r="G58" s="175"/>
      <c r="H58" s="176"/>
      <c r="I58" s="175"/>
      <c r="J58" s="176"/>
    </row>
    <row r="59" spans="1:11" ht="22.5" customHeight="1" x14ac:dyDescent="0.25">
      <c r="D59" s="15"/>
      <c r="E59" s="175"/>
      <c r="F59" s="15"/>
      <c r="G59" s="175"/>
      <c r="H59" s="176"/>
      <c r="I59" s="175"/>
      <c r="J59" s="176"/>
    </row>
    <row r="60" spans="1:11" ht="22.5" customHeight="1" x14ac:dyDescent="0.25">
      <c r="D60" s="15"/>
      <c r="E60" s="175"/>
      <c r="F60" s="15"/>
      <c r="G60" s="175"/>
      <c r="H60" s="176"/>
      <c r="I60" s="175"/>
      <c r="J60" s="176"/>
    </row>
    <row r="61" spans="1:11" ht="22.5" customHeight="1" x14ac:dyDescent="0.25">
      <c r="D61" s="15"/>
      <c r="E61" s="175"/>
      <c r="F61" s="15"/>
      <c r="G61" s="175"/>
      <c r="H61" s="176"/>
      <c r="I61" s="175"/>
      <c r="J61" s="176"/>
    </row>
    <row r="62" spans="1:11" ht="22.5" customHeight="1" x14ac:dyDescent="0.25">
      <c r="D62" s="15"/>
      <c r="E62" s="175"/>
      <c r="F62" s="15"/>
      <c r="G62" s="175"/>
      <c r="H62" s="176"/>
      <c r="I62" s="175"/>
      <c r="J62" s="176"/>
    </row>
    <row r="63" spans="1:11" ht="22.5" customHeight="1" x14ac:dyDescent="0.25">
      <c r="D63" s="15"/>
      <c r="E63" s="175"/>
      <c r="F63" s="15"/>
      <c r="G63" s="175"/>
      <c r="H63" s="176"/>
      <c r="I63" s="175"/>
      <c r="J63" s="176"/>
    </row>
    <row r="64" spans="1:11" ht="22.5" customHeight="1" x14ac:dyDescent="0.25">
      <c r="D64" s="15"/>
      <c r="E64" s="175"/>
      <c r="F64" s="15"/>
      <c r="G64" s="175"/>
      <c r="H64" s="176"/>
      <c r="I64" s="175"/>
      <c r="J64" s="176"/>
    </row>
    <row r="65" spans="4:10" ht="22.5" customHeight="1" x14ac:dyDescent="0.25">
      <c r="D65" s="15"/>
      <c r="E65" s="175"/>
      <c r="F65" s="15"/>
      <c r="G65" s="175"/>
      <c r="H65" s="176"/>
      <c r="I65" s="175"/>
      <c r="J65" s="176"/>
    </row>
    <row r="66" spans="4:10" ht="22.5" customHeight="1" x14ac:dyDescent="0.25">
      <c r="D66" s="15"/>
      <c r="E66" s="175"/>
      <c r="F66" s="15"/>
      <c r="G66" s="175"/>
      <c r="H66" s="176"/>
      <c r="I66" s="175"/>
      <c r="J66" s="176"/>
    </row>
    <row r="67" spans="4:10" ht="22.5" customHeight="1" x14ac:dyDescent="0.25">
      <c r="D67" s="15"/>
      <c r="E67" s="175"/>
      <c r="F67" s="15"/>
      <c r="G67" s="175"/>
      <c r="H67" s="176"/>
      <c r="I67" s="175"/>
      <c r="J67" s="176"/>
    </row>
    <row r="68" spans="4:10" ht="22.5" customHeight="1" x14ac:dyDescent="0.25">
      <c r="D68" s="15"/>
      <c r="E68" s="175"/>
      <c r="F68" s="15"/>
      <c r="G68" s="175"/>
      <c r="H68" s="176"/>
      <c r="I68" s="175"/>
      <c r="J68" s="176"/>
    </row>
    <row r="69" spans="4:10" ht="22.5" customHeight="1" x14ac:dyDescent="0.25">
      <c r="D69" s="15"/>
      <c r="E69" s="175"/>
      <c r="F69" s="15"/>
      <c r="G69" s="175"/>
      <c r="H69" s="176"/>
      <c r="I69" s="175"/>
      <c r="J69" s="176"/>
    </row>
    <row r="70" spans="4:10" ht="22.5" customHeight="1" x14ac:dyDescent="0.25">
      <c r="D70" s="15"/>
      <c r="E70" s="175"/>
      <c r="F70" s="15"/>
      <c r="G70" s="175"/>
      <c r="H70" s="176"/>
      <c r="I70" s="175"/>
      <c r="J70" s="176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0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AE75"/>
  <sheetViews>
    <sheetView view="pageBreakPreview" topLeftCell="A40" zoomScale="85" zoomScaleNormal="55" zoomScaleSheetLayoutView="85" workbookViewId="0">
      <selection activeCell="L38" sqref="L38"/>
    </sheetView>
  </sheetViews>
  <sheetFormatPr defaultColWidth="9.140625" defaultRowHeight="22.5" customHeight="1" x14ac:dyDescent="0.25"/>
  <cols>
    <col min="1" max="1" width="72.5703125" style="21" customWidth="1"/>
    <col min="2" max="2" width="6.85546875" style="19" customWidth="1"/>
    <col min="3" max="3" width="1" style="19" customWidth="1"/>
    <col min="4" max="4" width="15.5703125" style="13" customWidth="1"/>
    <col min="5" max="5" width="1" style="11" customWidth="1"/>
    <col min="6" max="6" width="15.5703125" style="13" customWidth="1"/>
    <col min="7" max="7" width="1" style="11" customWidth="1"/>
    <col min="8" max="8" width="15.5703125" style="25" customWidth="1"/>
    <col min="9" max="9" width="1" style="11" customWidth="1"/>
    <col min="10" max="10" width="15.5703125" style="25" customWidth="1"/>
    <col min="11" max="11" width="15.85546875" style="14" customWidth="1"/>
    <col min="12" max="12" width="10.140625" style="22" bestFit="1" customWidth="1"/>
    <col min="13" max="13" width="1.140625" style="22" customWidth="1"/>
    <col min="14" max="14" width="10" style="22" customWidth="1"/>
    <col min="15" max="15" width="5.5703125" style="22" customWidth="1"/>
    <col min="16" max="16384" width="9.140625" style="22"/>
  </cols>
  <sheetData>
    <row r="1" spans="1:31" s="48" customFormat="1" ht="22.5" customHeight="1" x14ac:dyDescent="0.25">
      <c r="A1" s="4" t="s">
        <v>157</v>
      </c>
      <c r="B1" s="41"/>
      <c r="C1" s="41"/>
      <c r="D1" s="43"/>
      <c r="E1" s="44"/>
      <c r="F1" s="43"/>
      <c r="G1" s="44"/>
      <c r="H1" s="46"/>
      <c r="I1" s="44"/>
      <c r="J1" s="46"/>
      <c r="K1" s="42"/>
      <c r="L1" s="45"/>
      <c r="M1" s="42"/>
      <c r="N1" s="45"/>
      <c r="O1" s="42"/>
      <c r="P1" s="45"/>
      <c r="Q1" s="42"/>
      <c r="R1" s="45"/>
      <c r="S1" s="42"/>
      <c r="T1" s="42"/>
      <c r="U1" s="44"/>
      <c r="V1" s="47"/>
    </row>
    <row r="2" spans="1:31" s="27" customFormat="1" ht="22.5" customHeight="1" x14ac:dyDescent="0.25">
      <c r="A2" s="84" t="s">
        <v>108</v>
      </c>
      <c r="B2" s="41"/>
      <c r="C2" s="41"/>
      <c r="D2" s="85"/>
      <c r="E2" s="44"/>
      <c r="F2" s="85"/>
      <c r="G2" s="44"/>
      <c r="H2" s="45"/>
      <c r="I2" s="44"/>
      <c r="J2" s="45"/>
      <c r="K2" s="61"/>
    </row>
    <row r="3" spans="1:31" ht="22.5" customHeight="1" x14ac:dyDescent="0.25">
      <c r="A3" s="86"/>
      <c r="B3" s="41"/>
      <c r="C3" s="41"/>
      <c r="D3" s="85"/>
      <c r="E3" s="44"/>
      <c r="F3" s="85"/>
      <c r="G3" s="44"/>
      <c r="H3" s="45"/>
      <c r="I3" s="44"/>
      <c r="J3" s="45"/>
      <c r="K3" s="15"/>
    </row>
    <row r="4" spans="1:31" ht="22.5" customHeight="1" x14ac:dyDescent="0.25">
      <c r="A4" s="86" t="s">
        <v>3</v>
      </c>
      <c r="B4" s="41"/>
      <c r="C4" s="41"/>
      <c r="D4" s="301" t="s">
        <v>2</v>
      </c>
      <c r="E4" s="301"/>
      <c r="F4" s="301"/>
      <c r="G4" s="283"/>
      <c r="H4" s="302" t="s">
        <v>15</v>
      </c>
      <c r="I4" s="302"/>
      <c r="J4" s="302"/>
      <c r="K4" s="15"/>
    </row>
    <row r="5" spans="1:31" ht="22.5" customHeight="1" x14ac:dyDescent="0.25">
      <c r="A5" s="86"/>
      <c r="B5" s="41"/>
      <c r="C5" s="41"/>
      <c r="D5" s="301" t="s">
        <v>16</v>
      </c>
      <c r="E5" s="301"/>
      <c r="F5" s="301"/>
      <c r="G5" s="55"/>
      <c r="H5" s="301" t="s">
        <v>16</v>
      </c>
      <c r="I5" s="301"/>
      <c r="J5" s="301"/>
      <c r="K5" s="15"/>
    </row>
    <row r="6" spans="1:31" ht="22.5" customHeight="1" x14ac:dyDescent="0.25">
      <c r="A6" s="86"/>
      <c r="B6" s="41"/>
      <c r="C6" s="41"/>
      <c r="D6" s="299" t="s">
        <v>216</v>
      </c>
      <c r="E6" s="299"/>
      <c r="F6" s="299"/>
      <c r="G6" s="55"/>
      <c r="H6" s="299" t="s">
        <v>216</v>
      </c>
      <c r="I6" s="299"/>
      <c r="J6" s="299"/>
      <c r="K6" s="15"/>
    </row>
    <row r="7" spans="1:31" ht="22.5" customHeight="1" x14ac:dyDescent="0.25">
      <c r="A7" s="86"/>
      <c r="B7" s="41"/>
      <c r="C7" s="41"/>
      <c r="D7" s="299" t="s">
        <v>215</v>
      </c>
      <c r="E7" s="299"/>
      <c r="F7" s="299"/>
      <c r="G7" s="55"/>
      <c r="H7" s="299" t="s">
        <v>215</v>
      </c>
      <c r="I7" s="299"/>
      <c r="J7" s="299"/>
      <c r="K7" s="15"/>
    </row>
    <row r="8" spans="1:31" ht="22.5" customHeight="1" x14ac:dyDescent="0.3">
      <c r="A8" s="86"/>
      <c r="B8" s="53" t="s">
        <v>25</v>
      </c>
      <c r="C8" s="53"/>
      <c r="D8" s="87" t="s">
        <v>156</v>
      </c>
      <c r="E8" s="88"/>
      <c r="F8" s="87" t="s">
        <v>136</v>
      </c>
      <c r="G8" s="88"/>
      <c r="H8" s="87" t="s">
        <v>156</v>
      </c>
      <c r="I8" s="88"/>
      <c r="J8" s="87" t="s">
        <v>136</v>
      </c>
      <c r="K8" s="15"/>
    </row>
    <row r="9" spans="1:31" ht="22.5" customHeight="1" x14ac:dyDescent="0.25">
      <c r="A9" s="89"/>
      <c r="B9" s="41"/>
      <c r="C9" s="41"/>
      <c r="D9" s="300" t="s">
        <v>86</v>
      </c>
      <c r="E9" s="300"/>
      <c r="F9" s="300"/>
      <c r="G9" s="300"/>
      <c r="H9" s="300"/>
      <c r="I9" s="300"/>
      <c r="J9" s="300"/>
      <c r="K9" s="15"/>
    </row>
    <row r="10" spans="1:31" s="30" customFormat="1" ht="22.5" customHeight="1" x14ac:dyDescent="0.35">
      <c r="A10" s="90" t="s">
        <v>105</v>
      </c>
      <c r="B10" s="91"/>
      <c r="C10" s="91"/>
      <c r="D10" s="92"/>
      <c r="E10" s="93"/>
      <c r="F10" s="92"/>
      <c r="G10" s="93"/>
      <c r="H10" s="94"/>
      <c r="I10" s="93"/>
      <c r="J10" s="94"/>
      <c r="AE10" s="22"/>
    </row>
    <row r="11" spans="1:31" s="30" customFormat="1" ht="18.75" x14ac:dyDescent="0.3">
      <c r="A11" s="117" t="s">
        <v>106</v>
      </c>
      <c r="B11" s="91">
        <v>11</v>
      </c>
      <c r="C11" s="91"/>
      <c r="D11" s="92">
        <v>4662982</v>
      </c>
      <c r="E11" s="95"/>
      <c r="F11" s="92">
        <v>5374341</v>
      </c>
      <c r="G11" s="95"/>
      <c r="H11" s="92">
        <v>3378435</v>
      </c>
      <c r="I11" s="95"/>
      <c r="J11" s="92">
        <v>4138167</v>
      </c>
    </row>
    <row r="12" spans="1:31" s="30" customFormat="1" ht="22.5" customHeight="1" x14ac:dyDescent="0.3">
      <c r="A12" s="96" t="s">
        <v>65</v>
      </c>
      <c r="B12" s="91"/>
      <c r="C12" s="91"/>
      <c r="D12" s="92">
        <v>45203</v>
      </c>
      <c r="E12" s="95"/>
      <c r="F12" s="92">
        <v>36346</v>
      </c>
      <c r="G12" s="95"/>
      <c r="H12" s="92">
        <v>32837</v>
      </c>
      <c r="I12" s="95"/>
      <c r="J12" s="92">
        <v>8543</v>
      </c>
    </row>
    <row r="13" spans="1:31" s="30" customFormat="1" ht="22.5" customHeight="1" x14ac:dyDescent="0.3">
      <c r="A13" s="97" t="s">
        <v>107</v>
      </c>
      <c r="B13" s="91"/>
      <c r="C13" s="91"/>
      <c r="D13" s="98">
        <f>SUM(D11:D12)</f>
        <v>4708185</v>
      </c>
      <c r="E13" s="99"/>
      <c r="F13" s="98">
        <f>SUM(F11:F12)</f>
        <v>5410687</v>
      </c>
      <c r="G13" s="95"/>
      <c r="H13" s="98">
        <f>SUM(H11:H12)</f>
        <v>3411272</v>
      </c>
      <c r="I13" s="95"/>
      <c r="J13" s="98">
        <f>SUM(J11:J12)</f>
        <v>4146710</v>
      </c>
      <c r="M13" s="38"/>
    </row>
    <row r="14" spans="1:31" ht="22.5" customHeight="1" x14ac:dyDescent="0.3">
      <c r="A14" s="86"/>
      <c r="B14" s="41"/>
      <c r="C14" s="41"/>
      <c r="D14" s="100"/>
      <c r="E14" s="52"/>
      <c r="F14" s="100"/>
      <c r="G14" s="95"/>
      <c r="H14" s="100"/>
      <c r="I14" s="95"/>
      <c r="J14" s="100"/>
      <c r="K14" s="15"/>
    </row>
    <row r="15" spans="1:31" s="30" customFormat="1" ht="22.5" customHeight="1" x14ac:dyDescent="0.35">
      <c r="A15" s="101" t="s">
        <v>239</v>
      </c>
      <c r="B15" s="91"/>
      <c r="C15" s="91"/>
      <c r="D15" s="94"/>
      <c r="E15" s="93"/>
      <c r="F15" s="94"/>
      <c r="G15" s="93"/>
      <c r="H15" s="94"/>
      <c r="I15" s="95"/>
      <c r="J15" s="94"/>
    </row>
    <row r="16" spans="1:31" s="30" customFormat="1" ht="22.5" customHeight="1" x14ac:dyDescent="0.3">
      <c r="A16" s="94" t="s">
        <v>185</v>
      </c>
      <c r="B16" s="91">
        <v>6</v>
      </c>
      <c r="C16" s="91"/>
      <c r="D16" s="92">
        <v>-4245630</v>
      </c>
      <c r="E16" s="95"/>
      <c r="F16" s="92">
        <v>-4913834</v>
      </c>
      <c r="G16" s="95"/>
      <c r="H16" s="92">
        <v>-3006522</v>
      </c>
      <c r="I16" s="95"/>
      <c r="J16" s="92">
        <v>-3862916</v>
      </c>
    </row>
    <row r="17" spans="1:16" s="30" customFormat="1" ht="22.5" customHeight="1" x14ac:dyDescent="0.3">
      <c r="A17" s="103" t="s">
        <v>99</v>
      </c>
      <c r="B17" s="91"/>
      <c r="C17" s="91"/>
      <c r="D17" s="92">
        <v>-174537</v>
      </c>
      <c r="E17" s="95"/>
      <c r="F17" s="92">
        <v>-244579</v>
      </c>
      <c r="G17" s="95"/>
      <c r="H17" s="92">
        <v>-143401</v>
      </c>
      <c r="I17" s="95"/>
      <c r="J17" s="92">
        <v>-189157</v>
      </c>
    </row>
    <row r="18" spans="1:16" s="30" customFormat="1" ht="22.5" customHeight="1" x14ac:dyDescent="0.3">
      <c r="A18" s="103" t="s">
        <v>87</v>
      </c>
      <c r="B18" s="91"/>
      <c r="C18" s="91"/>
      <c r="D18" s="92">
        <v>-227125</v>
      </c>
      <c r="E18" s="95"/>
      <c r="F18" s="92">
        <v>-282488</v>
      </c>
      <c r="G18" s="95"/>
      <c r="H18" s="92">
        <v>-87161</v>
      </c>
      <c r="I18" s="95"/>
      <c r="J18" s="92">
        <v>-116834</v>
      </c>
    </row>
    <row r="19" spans="1:16" s="30" customFormat="1" ht="22.5" customHeight="1" thickBot="1" x14ac:dyDescent="0.35">
      <c r="A19" s="116" t="s">
        <v>66</v>
      </c>
      <c r="B19" s="91"/>
      <c r="C19" s="91"/>
      <c r="D19" s="109">
        <f>SUM(D16:D18)</f>
        <v>-4647292</v>
      </c>
      <c r="E19" s="99"/>
      <c r="F19" s="109">
        <f>SUM(F16:F18)</f>
        <v>-5440901</v>
      </c>
      <c r="G19" s="99"/>
      <c r="H19" s="109">
        <f>SUM(H16:H18)</f>
        <v>-3237084</v>
      </c>
      <c r="I19" s="99"/>
      <c r="J19" s="109">
        <f>SUM(J16:J18)</f>
        <v>-4168907</v>
      </c>
    </row>
    <row r="20" spans="1:16" s="2" customFormat="1" ht="22.5" customHeight="1" thickTop="1" x14ac:dyDescent="0.25">
      <c r="A20" s="104"/>
      <c r="B20" s="105"/>
      <c r="C20" s="105"/>
      <c r="D20" s="106"/>
      <c r="E20" s="106"/>
      <c r="F20" s="106"/>
      <c r="G20" s="106"/>
      <c r="H20" s="106"/>
      <c r="I20" s="106"/>
      <c r="J20" s="106"/>
      <c r="K20" s="39"/>
    </row>
    <row r="21" spans="1:16" s="30" customFormat="1" ht="22.5" customHeight="1" x14ac:dyDescent="0.45">
      <c r="A21" s="232" t="s">
        <v>163</v>
      </c>
      <c r="B21" s="231"/>
      <c r="C21" s="231"/>
      <c r="D21" s="236">
        <f>SUM(D13,D19)</f>
        <v>60893</v>
      </c>
      <c r="E21" s="99"/>
      <c r="F21" s="236">
        <f>SUM(F13,F19)</f>
        <v>-30214</v>
      </c>
      <c r="G21" s="99"/>
      <c r="H21" s="236">
        <f>SUM(H13,H19)</f>
        <v>174188</v>
      </c>
      <c r="I21" s="236"/>
      <c r="J21" s="236">
        <f>SUM(J13,J19)</f>
        <v>-22197</v>
      </c>
      <c r="P21" s="226"/>
    </row>
    <row r="22" spans="1:16" s="30" customFormat="1" ht="22.5" customHeight="1" x14ac:dyDescent="0.3">
      <c r="A22" s="234" t="s">
        <v>37</v>
      </c>
      <c r="B22" s="231"/>
      <c r="C22" s="231"/>
      <c r="D22" s="92">
        <v>-136505</v>
      </c>
      <c r="E22" s="95"/>
      <c r="F22" s="92">
        <v>-152170</v>
      </c>
      <c r="G22" s="95"/>
      <c r="H22" s="92">
        <v>-104290</v>
      </c>
      <c r="I22" s="95"/>
      <c r="J22" s="92">
        <v>-119853</v>
      </c>
      <c r="P22" s="227"/>
    </row>
    <row r="23" spans="1:16" s="30" customFormat="1" ht="22.5" customHeight="1" x14ac:dyDescent="0.3">
      <c r="A23" s="234" t="s">
        <v>171</v>
      </c>
      <c r="B23" s="91"/>
      <c r="C23" s="91"/>
      <c r="D23" s="238">
        <v>-1753</v>
      </c>
      <c r="E23" s="93"/>
      <c r="F23" s="238">
        <v>-188</v>
      </c>
      <c r="G23" s="93"/>
      <c r="H23" s="238">
        <v>0</v>
      </c>
      <c r="I23" s="93"/>
      <c r="J23" s="238">
        <v>0</v>
      </c>
      <c r="P23" s="227"/>
    </row>
    <row r="24" spans="1:16" s="30" customFormat="1" ht="22.5" customHeight="1" x14ac:dyDescent="0.45">
      <c r="A24" s="235" t="s">
        <v>147</v>
      </c>
      <c r="B24" s="91"/>
      <c r="C24" s="91"/>
      <c r="D24" s="106">
        <f>SUM(D21:D23)</f>
        <v>-77365</v>
      </c>
      <c r="E24" s="99"/>
      <c r="F24" s="106">
        <f>SUM(F21:F23)</f>
        <v>-182572</v>
      </c>
      <c r="G24" s="99"/>
      <c r="H24" s="106">
        <f>SUM(H21:H23)</f>
        <v>69898</v>
      </c>
      <c r="I24" s="99"/>
      <c r="J24" s="106">
        <f>SUM(J21:J23)</f>
        <v>-142050</v>
      </c>
      <c r="P24" s="228"/>
    </row>
    <row r="25" spans="1:16" s="30" customFormat="1" ht="22.5" customHeight="1" x14ac:dyDescent="0.45">
      <c r="A25" s="234" t="s">
        <v>199</v>
      </c>
      <c r="B25" s="91"/>
      <c r="C25" s="91"/>
      <c r="D25" s="238">
        <v>-29676</v>
      </c>
      <c r="E25" s="93"/>
      <c r="F25" s="238">
        <v>6882</v>
      </c>
      <c r="G25" s="93"/>
      <c r="H25" s="238">
        <v>-8272</v>
      </c>
      <c r="I25" s="93"/>
      <c r="J25" s="238">
        <v>6503</v>
      </c>
      <c r="P25" s="229"/>
    </row>
    <row r="26" spans="1:16" s="30" customFormat="1" ht="22.5" customHeight="1" thickBot="1" x14ac:dyDescent="0.35">
      <c r="A26" s="233" t="s">
        <v>143</v>
      </c>
      <c r="B26" s="91"/>
      <c r="C26" s="91"/>
      <c r="D26" s="109">
        <f>+D24+D25</f>
        <v>-107041</v>
      </c>
      <c r="E26" s="99"/>
      <c r="F26" s="109">
        <f>+F24+F25</f>
        <v>-175690</v>
      </c>
      <c r="G26" s="99"/>
      <c r="H26" s="109">
        <f>+H24+H25</f>
        <v>61626</v>
      </c>
      <c r="I26" s="99"/>
      <c r="J26" s="109">
        <f>+J24+J25</f>
        <v>-135547</v>
      </c>
      <c r="P26" s="230"/>
    </row>
    <row r="27" spans="1:16" s="30" customFormat="1" ht="22.5" customHeight="1" thickTop="1" x14ac:dyDescent="0.25">
      <c r="A27" s="104"/>
      <c r="B27" s="105"/>
      <c r="C27" s="105"/>
      <c r="D27" s="84"/>
      <c r="E27" s="106"/>
      <c r="F27" s="84"/>
      <c r="G27" s="106"/>
      <c r="H27" s="106"/>
      <c r="I27" s="106"/>
      <c r="J27" s="106"/>
    </row>
    <row r="28" spans="1:16" s="30" customFormat="1" ht="22.5" customHeight="1" x14ac:dyDescent="0.3">
      <c r="A28" s="107" t="s">
        <v>67</v>
      </c>
      <c r="B28" s="91"/>
      <c r="C28" s="91"/>
      <c r="D28" s="108"/>
      <c r="E28" s="99"/>
      <c r="F28" s="108"/>
      <c r="G28" s="99"/>
      <c r="H28" s="108"/>
      <c r="I28" s="99"/>
      <c r="J28" s="108"/>
    </row>
    <row r="29" spans="1:16" s="30" customFormat="1" ht="22.5" customHeight="1" x14ac:dyDescent="0.35">
      <c r="A29" s="110" t="s">
        <v>151</v>
      </c>
      <c r="B29" s="91"/>
      <c r="C29" s="91"/>
      <c r="D29" s="108"/>
      <c r="E29" s="99"/>
      <c r="F29" s="108"/>
      <c r="G29" s="99"/>
      <c r="H29" s="108"/>
      <c r="I29" s="99"/>
      <c r="J29" s="108"/>
      <c r="K29" s="94"/>
    </row>
    <row r="30" spans="1:16" s="30" customFormat="1" ht="22.5" customHeight="1" x14ac:dyDescent="0.3">
      <c r="A30" s="94" t="s">
        <v>124</v>
      </c>
      <c r="B30" s="91"/>
      <c r="C30" s="91"/>
      <c r="D30" s="95">
        <v>1901</v>
      </c>
      <c r="E30" s="95"/>
      <c r="F30" s="95">
        <v>-6777</v>
      </c>
      <c r="G30" s="95"/>
      <c r="H30" s="51">
        <v>0</v>
      </c>
      <c r="I30" s="102"/>
      <c r="J30" s="51">
        <v>0</v>
      </c>
      <c r="K30" s="94"/>
    </row>
    <row r="31" spans="1:16" s="30" customFormat="1" ht="22.5" customHeight="1" x14ac:dyDescent="0.3">
      <c r="A31" s="262" t="s">
        <v>125</v>
      </c>
      <c r="B31" s="91"/>
      <c r="C31" s="91"/>
      <c r="D31" s="261">
        <v>0</v>
      </c>
      <c r="E31" s="95"/>
      <c r="F31" s="111">
        <v>-94</v>
      </c>
      <c r="G31" s="95"/>
      <c r="H31" s="261">
        <v>0</v>
      </c>
      <c r="I31" s="102">
        <v>0</v>
      </c>
      <c r="J31" s="261">
        <v>0</v>
      </c>
      <c r="K31" s="94"/>
    </row>
    <row r="32" spans="1:16" s="30" customFormat="1" ht="22.5" customHeight="1" x14ac:dyDescent="0.3">
      <c r="A32" s="107" t="s">
        <v>193</v>
      </c>
      <c r="B32" s="91"/>
      <c r="C32" s="91"/>
      <c r="D32" s="112">
        <f>SUM(D30:D31)</f>
        <v>1901</v>
      </c>
      <c r="E32" s="113"/>
      <c r="F32" s="313">
        <f>SUM(F30:F31)</f>
        <v>-6871</v>
      </c>
      <c r="G32" s="113">
        <v>23912148</v>
      </c>
      <c r="H32" s="257">
        <f>SUM(H30:H31)</f>
        <v>0</v>
      </c>
      <c r="I32" s="114"/>
      <c r="J32" s="257">
        <f>SUM(J30:J31)</f>
        <v>0</v>
      </c>
      <c r="K32" s="94"/>
    </row>
    <row r="33" spans="1:11" s="30" customFormat="1" ht="22.5" customHeight="1" x14ac:dyDescent="0.35">
      <c r="A33" s="264" t="s">
        <v>139</v>
      </c>
      <c r="B33" s="91"/>
      <c r="C33" s="91"/>
      <c r="D33" s="108"/>
      <c r="E33" s="113"/>
      <c r="F33" s="108"/>
      <c r="G33" s="113"/>
      <c r="H33" s="263"/>
      <c r="I33" s="114"/>
      <c r="J33" s="263"/>
      <c r="K33" s="94"/>
    </row>
    <row r="34" spans="1:11" s="30" customFormat="1" ht="22.5" customHeight="1" x14ac:dyDescent="0.3">
      <c r="A34" s="262" t="s">
        <v>154</v>
      </c>
      <c r="B34" s="91"/>
      <c r="C34" s="91"/>
      <c r="D34" s="268">
        <v>0</v>
      </c>
      <c r="E34" s="267"/>
      <c r="F34" s="314">
        <v>-14124</v>
      </c>
      <c r="G34" s="267"/>
      <c r="H34" s="268">
        <v>0</v>
      </c>
      <c r="I34" s="269"/>
      <c r="J34" s="268">
        <v>-14124</v>
      </c>
      <c r="K34" s="94"/>
    </row>
    <row r="35" spans="1:11" s="30" customFormat="1" ht="22.5" customHeight="1" x14ac:dyDescent="0.3">
      <c r="A35" s="265" t="s">
        <v>141</v>
      </c>
      <c r="B35" s="91"/>
      <c r="C35" s="91"/>
      <c r="D35" s="271">
        <v>0</v>
      </c>
      <c r="E35" s="267"/>
      <c r="F35" s="270">
        <v>2825</v>
      </c>
      <c r="G35" s="267"/>
      <c r="H35" s="271">
        <v>0</v>
      </c>
      <c r="I35" s="269"/>
      <c r="J35" s="271">
        <v>2825</v>
      </c>
      <c r="K35" s="94"/>
    </row>
    <row r="36" spans="1:11" s="30" customFormat="1" ht="22.5" customHeight="1" x14ac:dyDescent="0.3">
      <c r="A36" s="266" t="s">
        <v>140</v>
      </c>
      <c r="B36" s="91"/>
      <c r="C36" s="91"/>
      <c r="D36" s="257">
        <f>SUM(D34:D35)</f>
        <v>0</v>
      </c>
      <c r="E36" s="113"/>
      <c r="F36" s="313">
        <f>SUM(F34:F35)</f>
        <v>-11299</v>
      </c>
      <c r="G36" s="113"/>
      <c r="H36" s="257">
        <f>SUM(H34:H35)</f>
        <v>0</v>
      </c>
      <c r="I36" s="114"/>
      <c r="J36" s="257">
        <f>SUM(J34:J35)</f>
        <v>-11299</v>
      </c>
      <c r="K36" s="94"/>
    </row>
    <row r="37" spans="1:11" s="2" customFormat="1" ht="22.5" customHeight="1" x14ac:dyDescent="0.25">
      <c r="A37" s="84" t="s">
        <v>169</v>
      </c>
      <c r="K37" s="178"/>
    </row>
    <row r="38" spans="1:11" s="2" customFormat="1" ht="22.5" customHeight="1" x14ac:dyDescent="0.25">
      <c r="A38" s="84" t="s">
        <v>170</v>
      </c>
      <c r="D38" s="189">
        <f>+D32</f>
        <v>1901</v>
      </c>
      <c r="E38" s="178"/>
      <c r="F38" s="189">
        <f>+F32+F36</f>
        <v>-18170</v>
      </c>
      <c r="G38" s="178"/>
      <c r="H38" s="256">
        <f>+H32+H36</f>
        <v>0</v>
      </c>
      <c r="I38" s="178"/>
      <c r="J38" s="189">
        <f>+J32+J36</f>
        <v>-11299</v>
      </c>
      <c r="K38" s="178"/>
    </row>
    <row r="39" spans="1:11" s="2" customFormat="1" ht="22.5" customHeight="1" thickBot="1" x14ac:dyDescent="0.3">
      <c r="A39" s="84" t="s">
        <v>144</v>
      </c>
      <c r="D39" s="185">
        <f>SUM(D26,D38)</f>
        <v>-105140</v>
      </c>
      <c r="E39" s="178"/>
      <c r="F39" s="185">
        <f>SUM(F26,F38)</f>
        <v>-193860</v>
      </c>
      <c r="G39" s="178"/>
      <c r="H39" s="185">
        <f>SUM(H26,H38)</f>
        <v>61626</v>
      </c>
      <c r="I39" s="178"/>
      <c r="J39" s="185">
        <f>SUM(J26,J38)</f>
        <v>-146846</v>
      </c>
      <c r="K39" s="178"/>
    </row>
    <row r="40" spans="1:11" s="2" customFormat="1" ht="22.5" customHeight="1" thickTop="1" x14ac:dyDescent="0.25">
      <c r="A40" s="84"/>
      <c r="D40" s="178"/>
      <c r="E40" s="178"/>
      <c r="F40" s="178"/>
      <c r="G40" s="178"/>
      <c r="H40" s="178"/>
      <c r="I40" s="178"/>
      <c r="J40" s="178"/>
      <c r="K40" s="178"/>
    </row>
    <row r="41" spans="1:11" s="2" customFormat="1" ht="22.5" customHeight="1" x14ac:dyDescent="0.3">
      <c r="A41" s="107" t="s">
        <v>142</v>
      </c>
      <c r="D41" s="178"/>
      <c r="E41" s="178"/>
      <c r="F41" s="178"/>
      <c r="G41" s="178"/>
      <c r="H41" s="178"/>
      <c r="I41" s="178"/>
      <c r="J41" s="178"/>
      <c r="K41" s="178"/>
    </row>
    <row r="42" spans="1:11" s="30" customFormat="1" ht="22.5" customHeight="1" x14ac:dyDescent="0.3">
      <c r="A42" s="94" t="s">
        <v>212</v>
      </c>
      <c r="D42" s="92">
        <f>D26-D43</f>
        <v>-10660</v>
      </c>
      <c r="E42" s="92"/>
      <c r="F42" s="92">
        <f>F26-F43</f>
        <v>-154857</v>
      </c>
      <c r="G42" s="92"/>
      <c r="H42" s="92">
        <f>H26-H43</f>
        <v>61626</v>
      </c>
      <c r="I42" s="92"/>
      <c r="J42" s="92">
        <f>J26-J43</f>
        <v>-135547</v>
      </c>
      <c r="K42" s="94"/>
    </row>
    <row r="43" spans="1:11" s="30" customFormat="1" ht="22.5" customHeight="1" x14ac:dyDescent="0.3">
      <c r="A43" s="94" t="s">
        <v>42</v>
      </c>
      <c r="D43" s="92">
        <v>-96381</v>
      </c>
      <c r="E43" s="92"/>
      <c r="F43" s="92">
        <v>-20833</v>
      </c>
      <c r="G43" s="92"/>
      <c r="H43" s="255">
        <v>0</v>
      </c>
      <c r="I43" s="92"/>
      <c r="J43" s="255">
        <v>0</v>
      </c>
      <c r="K43" s="94"/>
    </row>
    <row r="44" spans="1:11" ht="22.5" customHeight="1" thickBot="1" x14ac:dyDescent="0.3">
      <c r="A44" s="104" t="s">
        <v>143</v>
      </c>
      <c r="D44" s="179">
        <f>SUM(D42:D43)</f>
        <v>-107041</v>
      </c>
      <c r="E44" s="177">
        <f t="shared" ref="E44:J44" si="0">SUM(E42:E43)</f>
        <v>0</v>
      </c>
      <c r="F44" s="179">
        <f>SUM(F42:F43)</f>
        <v>-175690</v>
      </c>
      <c r="G44" s="177">
        <f t="shared" si="0"/>
        <v>0</v>
      </c>
      <c r="H44" s="179">
        <f t="shared" si="0"/>
        <v>61626</v>
      </c>
      <c r="I44" s="177">
        <f t="shared" si="0"/>
        <v>0</v>
      </c>
      <c r="J44" s="179">
        <f t="shared" si="0"/>
        <v>-135547</v>
      </c>
      <c r="K44" s="180"/>
    </row>
    <row r="45" spans="1:11" ht="22.5" customHeight="1" thickTop="1" x14ac:dyDescent="0.3">
      <c r="A45" s="107"/>
      <c r="D45" s="177"/>
      <c r="E45" s="181"/>
      <c r="F45" s="177"/>
      <c r="G45" s="181"/>
      <c r="H45" s="182"/>
      <c r="I45" s="181"/>
      <c r="J45" s="182"/>
      <c r="K45" s="180"/>
    </row>
    <row r="46" spans="1:11" ht="22.5" customHeight="1" x14ac:dyDescent="0.25">
      <c r="A46" s="104" t="s">
        <v>173</v>
      </c>
      <c r="D46" s="177"/>
      <c r="E46" s="181"/>
      <c r="F46" s="177"/>
      <c r="G46" s="181"/>
      <c r="H46" s="182"/>
      <c r="I46" s="181"/>
      <c r="J46" s="182"/>
      <c r="K46" s="180"/>
    </row>
    <row r="47" spans="1:11" ht="22.5" customHeight="1" x14ac:dyDescent="0.25">
      <c r="A47" s="86" t="s">
        <v>126</v>
      </c>
      <c r="D47" s="177">
        <f>D39-D48</f>
        <v>-8254</v>
      </c>
      <c r="E47" s="177"/>
      <c r="F47" s="177">
        <f>F39-F48</f>
        <v>-172111</v>
      </c>
      <c r="G47" s="177"/>
      <c r="H47" s="177">
        <f>H39-H48</f>
        <v>61626</v>
      </c>
      <c r="I47" s="177"/>
      <c r="J47" s="177">
        <f>J39-J48</f>
        <v>-146846</v>
      </c>
      <c r="K47" s="180"/>
    </row>
    <row r="48" spans="1:11" ht="22.5" customHeight="1" x14ac:dyDescent="0.3">
      <c r="A48" s="86" t="s">
        <v>82</v>
      </c>
      <c r="D48" s="177">
        <v>-96886</v>
      </c>
      <c r="E48" s="181"/>
      <c r="F48" s="177">
        <v>-21749</v>
      </c>
      <c r="G48" s="181"/>
      <c r="H48" s="255">
        <v>0</v>
      </c>
      <c r="I48" s="92"/>
      <c r="J48" s="255">
        <v>0</v>
      </c>
      <c r="K48" s="180"/>
    </row>
    <row r="49" spans="1:11" ht="22.5" customHeight="1" thickBot="1" x14ac:dyDescent="0.3">
      <c r="A49" s="104" t="s">
        <v>133</v>
      </c>
      <c r="D49" s="179">
        <f>SUM(D47:D48)</f>
        <v>-105140</v>
      </c>
      <c r="E49" s="177">
        <f t="shared" ref="E49:J49" si="1">SUM(E47:E48)</f>
        <v>0</v>
      </c>
      <c r="F49" s="179">
        <f>SUM(F47:F48)</f>
        <v>-193860</v>
      </c>
      <c r="G49" s="177">
        <f t="shared" si="1"/>
        <v>0</v>
      </c>
      <c r="H49" s="179">
        <f t="shared" si="1"/>
        <v>61626</v>
      </c>
      <c r="I49" s="177">
        <f t="shared" si="1"/>
        <v>0</v>
      </c>
      <c r="J49" s="179">
        <f t="shared" si="1"/>
        <v>-146846</v>
      </c>
      <c r="K49" s="180"/>
    </row>
    <row r="50" spans="1:11" ht="22.5" customHeight="1" thickTop="1" x14ac:dyDescent="0.25">
      <c r="A50" s="104"/>
      <c r="D50" s="177"/>
      <c r="E50" s="181"/>
      <c r="F50" s="177"/>
      <c r="G50" s="181"/>
      <c r="H50" s="182"/>
      <c r="I50" s="181"/>
      <c r="J50" s="182"/>
      <c r="K50" s="180"/>
    </row>
    <row r="51" spans="1:11" ht="22.5" customHeight="1" x14ac:dyDescent="0.35">
      <c r="A51" s="116" t="s">
        <v>205</v>
      </c>
      <c r="B51" s="41"/>
      <c r="D51" s="177"/>
      <c r="E51" s="181"/>
      <c r="F51" s="177"/>
      <c r="G51" s="181"/>
      <c r="H51" s="182"/>
      <c r="I51" s="181"/>
      <c r="J51" s="182"/>
      <c r="K51" s="180"/>
    </row>
    <row r="52" spans="1:11" ht="22.5" customHeight="1" thickBot="1" x14ac:dyDescent="0.35">
      <c r="A52" s="103" t="s">
        <v>202</v>
      </c>
      <c r="D52" s="186">
        <f>+D42/681480</f>
        <v>-1.5642425309620237E-2</v>
      </c>
      <c r="E52" s="183">
        <f t="shared" ref="E52:J52" si="2">+E42/681480</f>
        <v>0</v>
      </c>
      <c r="F52" s="186">
        <f>+F42/681480</f>
        <v>-0.22723630920936785</v>
      </c>
      <c r="G52" s="183">
        <f t="shared" si="2"/>
        <v>0</v>
      </c>
      <c r="H52" s="186">
        <f t="shared" si="2"/>
        <v>9.0429653107941543E-2</v>
      </c>
      <c r="I52" s="183">
        <f t="shared" si="2"/>
        <v>0</v>
      </c>
      <c r="J52" s="186">
        <f t="shared" si="2"/>
        <v>-0.19890092152374245</v>
      </c>
      <c r="K52" s="180"/>
    </row>
    <row r="53" spans="1:11" ht="22.5" customHeight="1" thickTop="1" x14ac:dyDescent="0.25">
      <c r="A53" s="2"/>
      <c r="D53" s="177"/>
      <c r="E53" s="181"/>
      <c r="F53" s="177"/>
      <c r="G53" s="181"/>
      <c r="H53" s="182"/>
      <c r="I53" s="181"/>
      <c r="J53" s="182"/>
      <c r="K53" s="180"/>
    </row>
    <row r="54" spans="1:11" ht="22.5" customHeight="1" x14ac:dyDescent="0.25">
      <c r="A54" s="30"/>
      <c r="D54" s="177"/>
      <c r="E54" s="181"/>
      <c r="F54" s="177"/>
      <c r="G54" s="181"/>
      <c r="H54" s="182"/>
      <c r="I54" s="181"/>
      <c r="J54" s="182"/>
      <c r="K54" s="180"/>
    </row>
    <row r="55" spans="1:11" ht="22.5" customHeight="1" x14ac:dyDescent="0.25">
      <c r="A55" s="30"/>
      <c r="D55" s="177"/>
      <c r="E55" s="181"/>
      <c r="F55" s="177"/>
      <c r="G55" s="181"/>
      <c r="H55" s="182"/>
      <c r="I55" s="181"/>
      <c r="J55" s="182"/>
      <c r="K55" s="180"/>
    </row>
    <row r="56" spans="1:11" ht="22.5" customHeight="1" x14ac:dyDescent="0.25">
      <c r="D56" s="15"/>
      <c r="E56" s="175"/>
      <c r="F56" s="15"/>
      <c r="G56" s="175"/>
      <c r="H56" s="176"/>
      <c r="I56" s="175"/>
      <c r="J56" s="176"/>
    </row>
    <row r="57" spans="1:11" ht="22.5" customHeight="1" x14ac:dyDescent="0.25">
      <c r="D57" s="15"/>
      <c r="E57" s="175"/>
      <c r="F57" s="15"/>
      <c r="G57" s="175"/>
      <c r="H57" s="176"/>
      <c r="I57" s="175"/>
      <c r="J57" s="176"/>
    </row>
    <row r="58" spans="1:11" ht="22.5" customHeight="1" x14ac:dyDescent="0.25">
      <c r="D58" s="15"/>
      <c r="E58" s="175"/>
      <c r="F58" s="15"/>
      <c r="G58" s="175"/>
      <c r="H58" s="176"/>
      <c r="I58" s="176"/>
      <c r="J58" s="176"/>
    </row>
    <row r="59" spans="1:11" ht="22.5" customHeight="1" x14ac:dyDescent="0.25">
      <c r="D59" s="15"/>
      <c r="E59" s="175"/>
      <c r="F59" s="15"/>
      <c r="G59" s="175"/>
      <c r="H59" s="176"/>
      <c r="I59" s="175"/>
      <c r="J59" s="176"/>
    </row>
    <row r="60" spans="1:11" ht="22.5" customHeight="1" x14ac:dyDescent="0.25">
      <c r="D60" s="15"/>
      <c r="E60" s="175"/>
      <c r="F60" s="15"/>
      <c r="G60" s="175"/>
      <c r="H60" s="176"/>
      <c r="I60" s="175"/>
      <c r="J60" s="176"/>
    </row>
    <row r="61" spans="1:11" ht="22.5" customHeight="1" x14ac:dyDescent="0.25">
      <c r="D61" s="15"/>
      <c r="E61" s="175"/>
      <c r="F61" s="15"/>
      <c r="G61" s="175"/>
      <c r="H61" s="176"/>
      <c r="I61" s="175"/>
      <c r="J61" s="176"/>
    </row>
    <row r="62" spans="1:11" ht="22.5" customHeight="1" x14ac:dyDescent="0.25">
      <c r="D62" s="15"/>
      <c r="E62" s="175"/>
      <c r="F62" s="15"/>
      <c r="G62" s="175"/>
      <c r="H62" s="176"/>
      <c r="I62" s="175"/>
      <c r="J62" s="176"/>
    </row>
    <row r="63" spans="1:11" ht="22.5" customHeight="1" x14ac:dyDescent="0.25">
      <c r="D63" s="15"/>
      <c r="E63" s="175"/>
      <c r="F63" s="15"/>
      <c r="G63" s="175"/>
      <c r="H63" s="176"/>
      <c r="I63" s="175"/>
      <c r="J63" s="176"/>
    </row>
    <row r="64" spans="1:11" ht="22.5" customHeight="1" x14ac:dyDescent="0.25">
      <c r="D64" s="15"/>
      <c r="E64" s="175"/>
      <c r="F64" s="15"/>
      <c r="G64" s="175"/>
      <c r="H64" s="176"/>
      <c r="I64" s="175"/>
      <c r="J64" s="176"/>
    </row>
    <row r="65" spans="1:31" ht="22.5" customHeight="1" x14ac:dyDescent="0.25">
      <c r="D65" s="15"/>
      <c r="E65" s="175"/>
      <c r="F65" s="15"/>
      <c r="G65" s="175"/>
      <c r="H65" s="176"/>
      <c r="I65" s="175"/>
      <c r="J65" s="176"/>
    </row>
    <row r="66" spans="1:31" ht="22.5" customHeight="1" x14ac:dyDescent="0.25">
      <c r="D66" s="15"/>
      <c r="E66" s="175"/>
      <c r="F66" s="15"/>
      <c r="G66" s="175"/>
      <c r="H66" s="176"/>
      <c r="I66" s="175"/>
      <c r="J66" s="176"/>
    </row>
    <row r="67" spans="1:31" ht="22.5" customHeight="1" x14ac:dyDescent="0.25">
      <c r="D67" s="15"/>
      <c r="E67" s="175"/>
      <c r="F67" s="15"/>
      <c r="G67" s="175"/>
      <c r="H67" s="176"/>
      <c r="I67" s="175"/>
      <c r="J67" s="176"/>
    </row>
    <row r="68" spans="1:31" ht="22.5" customHeight="1" x14ac:dyDescent="0.25">
      <c r="D68" s="15"/>
      <c r="E68" s="175"/>
      <c r="F68" s="15"/>
      <c r="G68" s="175"/>
      <c r="H68" s="176"/>
      <c r="I68" s="175"/>
      <c r="J68" s="176"/>
    </row>
    <row r="69" spans="1:31" ht="22.5" customHeight="1" x14ac:dyDescent="0.25">
      <c r="D69" s="15"/>
      <c r="E69" s="175"/>
      <c r="F69" s="15"/>
      <c r="G69" s="175"/>
      <c r="H69" s="176"/>
      <c r="I69" s="175"/>
      <c r="J69" s="176"/>
    </row>
    <row r="70" spans="1:31" s="14" customFormat="1" ht="22.5" customHeight="1" x14ac:dyDescent="0.25">
      <c r="A70" s="21"/>
      <c r="B70" s="19"/>
      <c r="C70" s="19"/>
      <c r="D70" s="15"/>
      <c r="E70" s="175"/>
      <c r="F70" s="15"/>
      <c r="G70" s="175"/>
      <c r="H70" s="176"/>
      <c r="I70" s="175"/>
      <c r="J70" s="176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s="14" customFormat="1" ht="22.5" customHeight="1" x14ac:dyDescent="0.25">
      <c r="A71" s="21"/>
      <c r="B71" s="19"/>
      <c r="C71" s="19"/>
      <c r="D71" s="15"/>
      <c r="E71" s="175"/>
      <c r="F71" s="15"/>
      <c r="G71" s="175"/>
      <c r="H71" s="176"/>
      <c r="I71" s="175"/>
      <c r="J71" s="176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s="14" customFormat="1" ht="22.5" customHeight="1" x14ac:dyDescent="0.25">
      <c r="A72" s="21"/>
      <c r="B72" s="19"/>
      <c r="C72" s="19"/>
      <c r="D72" s="15"/>
      <c r="E72" s="175"/>
      <c r="F72" s="15"/>
      <c r="G72" s="175"/>
      <c r="H72" s="176"/>
      <c r="I72" s="175"/>
      <c r="J72" s="176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s="14" customFormat="1" ht="22.5" customHeight="1" x14ac:dyDescent="0.25">
      <c r="A73" s="21"/>
      <c r="B73" s="19"/>
      <c r="C73" s="19"/>
      <c r="D73" s="15"/>
      <c r="E73" s="175"/>
      <c r="F73" s="15"/>
      <c r="G73" s="175"/>
      <c r="H73" s="176"/>
      <c r="I73" s="175"/>
      <c r="J73" s="176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s="14" customFormat="1" ht="22.5" customHeight="1" x14ac:dyDescent="0.25">
      <c r="A74" s="21"/>
      <c r="B74" s="19"/>
      <c r="C74" s="19"/>
      <c r="D74" s="15"/>
      <c r="E74" s="175"/>
      <c r="F74" s="15"/>
      <c r="G74" s="175"/>
      <c r="H74" s="176"/>
      <c r="I74" s="175"/>
      <c r="J74" s="176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s="14" customFormat="1" ht="22.5" customHeight="1" x14ac:dyDescent="0.25">
      <c r="A75" s="21"/>
      <c r="B75" s="19"/>
      <c r="C75" s="19"/>
      <c r="D75" s="15"/>
      <c r="E75" s="175"/>
      <c r="F75" s="15"/>
      <c r="G75" s="175"/>
      <c r="H75" s="176"/>
      <c r="I75" s="175"/>
      <c r="J75" s="176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0" firstPageNumber="6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  <pageSetUpPr fitToPage="1"/>
  </sheetPr>
  <dimension ref="A1:Y42"/>
  <sheetViews>
    <sheetView view="pageBreakPreview" topLeftCell="A27" zoomScaleNormal="85" zoomScaleSheetLayoutView="100" workbookViewId="0">
      <selection activeCell="S50" sqref="S50"/>
    </sheetView>
  </sheetViews>
  <sheetFormatPr defaultColWidth="9.140625" defaultRowHeight="20.25" customHeight="1" x14ac:dyDescent="0.25"/>
  <cols>
    <col min="1" max="1" width="56.140625" style="71" customWidth="1"/>
    <col min="2" max="2" width="13.85546875" style="71" customWidth="1"/>
    <col min="3" max="3" width="1.140625" style="71" customWidth="1"/>
    <col min="4" max="4" width="14" style="71" bestFit="1" customWidth="1"/>
    <col min="5" max="6" width="1.140625" style="71" customWidth="1"/>
    <col min="7" max="7" width="14" style="71" bestFit="1" customWidth="1"/>
    <col min="8" max="8" width="1.140625" style="71" customWidth="1"/>
    <col min="9" max="9" width="16.85546875" style="71" customWidth="1"/>
    <col min="10" max="10" width="1.140625" style="71" customWidth="1"/>
    <col min="11" max="11" width="15.140625" style="71" customWidth="1"/>
    <col min="12" max="12" width="1.140625" style="71" customWidth="1"/>
    <col min="13" max="13" width="11.85546875" style="71" customWidth="1"/>
    <col min="14" max="14" width="1.5703125" style="71" customWidth="1"/>
    <col min="15" max="15" width="11.85546875" style="71" customWidth="1"/>
    <col min="16" max="16" width="1.140625" style="71" customWidth="1"/>
    <col min="17" max="17" width="17.5703125" style="71" bestFit="1" customWidth="1"/>
    <col min="18" max="18" width="1.140625" style="71" customWidth="1"/>
    <col min="19" max="19" width="13.5703125" style="71" customWidth="1"/>
    <col min="20" max="20" width="1.140625" style="71" customWidth="1"/>
    <col min="21" max="21" width="13.140625" style="71" customWidth="1"/>
    <col min="22" max="22" width="1.140625" style="71" customWidth="1"/>
    <col min="23" max="23" width="11" style="71" customWidth="1"/>
    <col min="24" max="24" width="1.140625" style="71" customWidth="1"/>
    <col min="25" max="25" width="14" style="71" customWidth="1"/>
    <col min="26" max="16384" width="9.140625" style="71"/>
  </cols>
  <sheetData>
    <row r="1" spans="1:25" s="83" customFormat="1" ht="19.5" customHeight="1" x14ac:dyDescent="0.3">
      <c r="A1" s="4" t="s">
        <v>157</v>
      </c>
      <c r="B1" s="42"/>
      <c r="C1" s="68"/>
      <c r="D1" s="44"/>
      <c r="E1" s="68"/>
      <c r="F1" s="68"/>
      <c r="G1" s="45"/>
      <c r="H1" s="68"/>
      <c r="I1" s="45"/>
      <c r="J1" s="68"/>
      <c r="K1" s="42"/>
      <c r="L1" s="68"/>
      <c r="M1" s="42"/>
      <c r="N1" s="42"/>
      <c r="O1" s="42"/>
      <c r="P1" s="68"/>
      <c r="Q1" s="45"/>
      <c r="R1" s="68"/>
      <c r="S1" s="42"/>
      <c r="T1" s="68"/>
      <c r="U1" s="42"/>
      <c r="V1" s="68"/>
      <c r="W1" s="42"/>
      <c r="X1" s="68"/>
      <c r="Y1" s="44"/>
    </row>
    <row r="2" spans="1:25" ht="19.5" customHeight="1" x14ac:dyDescent="0.25">
      <c r="A2" s="115" t="s">
        <v>88</v>
      </c>
      <c r="B2" s="7"/>
      <c r="C2" s="62"/>
      <c r="D2" s="11"/>
      <c r="E2" s="62"/>
      <c r="F2" s="62"/>
      <c r="G2" s="25"/>
      <c r="H2" s="62"/>
      <c r="I2" s="25"/>
      <c r="J2" s="62"/>
      <c r="K2" s="7"/>
      <c r="L2" s="62"/>
      <c r="M2" s="7"/>
      <c r="N2" s="7"/>
      <c r="O2" s="7"/>
      <c r="P2" s="62"/>
      <c r="Q2" s="25"/>
      <c r="R2" s="62"/>
      <c r="S2" s="7"/>
      <c r="T2" s="62"/>
      <c r="U2" s="7"/>
      <c r="V2" s="62"/>
      <c r="W2" s="7"/>
      <c r="X2" s="62"/>
      <c r="Y2" s="11"/>
    </row>
    <row r="3" spans="1:25" ht="19.5" customHeight="1" x14ac:dyDescent="0.25">
      <c r="A3" s="115"/>
      <c r="B3" s="7"/>
      <c r="C3" s="62"/>
      <c r="D3" s="11"/>
      <c r="E3" s="62"/>
      <c r="F3" s="62"/>
      <c r="G3" s="25"/>
      <c r="H3" s="62"/>
      <c r="I3" s="25"/>
      <c r="J3" s="62"/>
      <c r="K3" s="7"/>
      <c r="L3" s="62"/>
      <c r="M3" s="7"/>
      <c r="N3" s="7"/>
      <c r="O3" s="7"/>
      <c r="P3" s="62"/>
      <c r="Q3" s="25"/>
      <c r="R3" s="62"/>
      <c r="S3" s="7"/>
      <c r="T3" s="62"/>
      <c r="U3" s="7"/>
      <c r="V3" s="62"/>
      <c r="W3" s="7"/>
      <c r="X3" s="62"/>
      <c r="Y3" s="11"/>
    </row>
    <row r="4" spans="1:25" ht="19.5" customHeight="1" x14ac:dyDescent="0.25">
      <c r="A4" s="1"/>
      <c r="B4" s="296" t="s">
        <v>23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</row>
    <row r="5" spans="1:25" ht="19.5" customHeight="1" x14ac:dyDescent="0.25">
      <c r="A5" s="1"/>
      <c r="B5" s="166"/>
      <c r="C5" s="166"/>
      <c r="D5" s="26"/>
      <c r="E5" s="166"/>
      <c r="F5" s="166"/>
      <c r="G5" s="303" t="s">
        <v>152</v>
      </c>
      <c r="H5" s="303"/>
      <c r="I5" s="303"/>
      <c r="J5" s="166"/>
      <c r="K5" s="303" t="s">
        <v>121</v>
      </c>
      <c r="L5" s="303"/>
      <c r="M5" s="303"/>
      <c r="N5" s="303"/>
      <c r="O5" s="303"/>
      <c r="P5" s="303"/>
      <c r="Q5" s="303"/>
      <c r="R5" s="303"/>
      <c r="S5" s="303"/>
      <c r="T5" s="166"/>
      <c r="U5" s="166"/>
      <c r="V5" s="166"/>
      <c r="W5" s="166"/>
      <c r="X5" s="166"/>
      <c r="Y5" s="166"/>
    </row>
    <row r="6" spans="1:25" ht="19.5" customHeight="1" x14ac:dyDescent="0.25">
      <c r="A6" s="1"/>
      <c r="B6" s="252"/>
      <c r="C6" s="252"/>
      <c r="D6" s="26"/>
      <c r="E6" s="252"/>
      <c r="F6" s="252"/>
      <c r="G6" s="26"/>
      <c r="H6" s="26"/>
      <c r="I6" s="26"/>
      <c r="J6" s="252"/>
      <c r="K6" s="26" t="s">
        <v>178</v>
      </c>
      <c r="L6" s="26"/>
      <c r="M6" s="26"/>
      <c r="N6" s="26"/>
      <c r="O6" s="26"/>
      <c r="P6" s="26"/>
      <c r="Q6" s="26"/>
      <c r="R6" s="26"/>
      <c r="S6" s="26"/>
      <c r="T6" s="252"/>
      <c r="U6" s="252"/>
      <c r="V6" s="252"/>
      <c r="W6" s="252"/>
      <c r="X6" s="252"/>
      <c r="Y6" s="252"/>
    </row>
    <row r="7" spans="1:25" ht="19.5" customHeight="1" x14ac:dyDescent="0.25">
      <c r="A7" s="2"/>
      <c r="B7" s="17" t="s">
        <v>10</v>
      </c>
      <c r="C7" s="26"/>
      <c r="D7" s="17"/>
      <c r="E7" s="26"/>
      <c r="F7" s="26"/>
      <c r="G7" s="63"/>
      <c r="H7" s="26"/>
      <c r="I7" s="63"/>
      <c r="J7" s="26"/>
      <c r="K7" s="17" t="s">
        <v>179</v>
      </c>
      <c r="L7" s="26"/>
      <c r="M7" s="17" t="s">
        <v>174</v>
      </c>
      <c r="N7" s="17"/>
      <c r="O7" s="17" t="s">
        <v>78</v>
      </c>
      <c r="P7" s="26"/>
      <c r="Q7" s="17" t="s">
        <v>68</v>
      </c>
      <c r="R7" s="26"/>
      <c r="S7" s="17"/>
      <c r="T7" s="26"/>
      <c r="U7" s="17" t="s">
        <v>28</v>
      </c>
      <c r="V7" s="26"/>
      <c r="W7" s="7"/>
      <c r="X7" s="26"/>
      <c r="Y7" s="7"/>
    </row>
    <row r="8" spans="1:25" ht="19.5" customHeight="1" x14ac:dyDescent="0.25">
      <c r="A8" s="2"/>
      <c r="B8" s="17" t="s">
        <v>131</v>
      </c>
      <c r="C8" s="26"/>
      <c r="D8" s="17"/>
      <c r="E8" s="26"/>
      <c r="F8" s="26"/>
      <c r="G8" s="17"/>
      <c r="H8" s="26"/>
      <c r="I8" s="63"/>
      <c r="J8" s="26"/>
      <c r="K8" s="17" t="s">
        <v>180</v>
      </c>
      <c r="L8" s="26"/>
      <c r="M8" s="37" t="s">
        <v>175</v>
      </c>
      <c r="N8" s="17"/>
      <c r="O8" s="17" t="s">
        <v>79</v>
      </c>
      <c r="P8" s="26"/>
      <c r="Q8" s="17" t="s">
        <v>69</v>
      </c>
      <c r="R8" s="26"/>
      <c r="S8" s="17" t="s">
        <v>46</v>
      </c>
      <c r="T8" s="26"/>
      <c r="U8" s="17" t="s">
        <v>29</v>
      </c>
      <c r="V8" s="26"/>
      <c r="W8" s="10" t="s">
        <v>44</v>
      </c>
      <c r="X8" s="26"/>
    </row>
    <row r="9" spans="1:25" ht="19.5" customHeight="1" x14ac:dyDescent="0.25">
      <c r="A9" s="2"/>
      <c r="B9" s="17" t="s">
        <v>12</v>
      </c>
      <c r="C9" s="26"/>
      <c r="D9" s="17" t="s">
        <v>30</v>
      </c>
      <c r="E9" s="26"/>
      <c r="F9" s="26"/>
      <c r="G9" s="17" t="s">
        <v>39</v>
      </c>
      <c r="H9" s="26"/>
      <c r="I9" s="17" t="s">
        <v>127</v>
      </c>
      <c r="J9" s="26"/>
      <c r="K9" s="17" t="s">
        <v>181</v>
      </c>
      <c r="L9" s="26"/>
      <c r="M9" s="17" t="s">
        <v>176</v>
      </c>
      <c r="N9" s="17"/>
      <c r="O9" s="17" t="s">
        <v>80</v>
      </c>
      <c r="P9" s="26"/>
      <c r="Q9" s="17" t="s">
        <v>132</v>
      </c>
      <c r="R9" s="26"/>
      <c r="S9" s="17" t="s">
        <v>47</v>
      </c>
      <c r="T9" s="26"/>
      <c r="U9" s="17" t="s">
        <v>49</v>
      </c>
      <c r="V9" s="26"/>
      <c r="W9" s="17" t="s">
        <v>45</v>
      </c>
      <c r="X9" s="26"/>
      <c r="Y9" s="26" t="s">
        <v>4</v>
      </c>
    </row>
    <row r="10" spans="1:25" ht="19.5" customHeight="1" x14ac:dyDescent="0.25">
      <c r="A10" s="2"/>
      <c r="B10" s="26" t="s">
        <v>11</v>
      </c>
      <c r="C10" s="26"/>
      <c r="D10" s="26" t="s">
        <v>31</v>
      </c>
      <c r="E10" s="26"/>
      <c r="F10" s="26"/>
      <c r="G10" s="26" t="s">
        <v>6</v>
      </c>
      <c r="H10" s="26"/>
      <c r="I10" s="17" t="s">
        <v>128</v>
      </c>
      <c r="J10" s="26"/>
      <c r="K10" s="26" t="s">
        <v>182</v>
      </c>
      <c r="L10" s="26"/>
      <c r="M10" s="17" t="s">
        <v>177</v>
      </c>
      <c r="N10" s="17"/>
      <c r="O10" s="17" t="s">
        <v>81</v>
      </c>
      <c r="P10" s="26"/>
      <c r="Q10" s="17" t="s">
        <v>89</v>
      </c>
      <c r="R10" s="26"/>
      <c r="S10" s="17" t="s">
        <v>48</v>
      </c>
      <c r="T10" s="26"/>
      <c r="U10" s="26" t="s">
        <v>129</v>
      </c>
      <c r="V10" s="26"/>
      <c r="W10" s="26" t="s">
        <v>38</v>
      </c>
      <c r="X10" s="26"/>
      <c r="Y10" s="26" t="s">
        <v>36</v>
      </c>
    </row>
    <row r="11" spans="1:25" ht="19.5" customHeight="1" x14ac:dyDescent="0.25">
      <c r="A11" s="2"/>
      <c r="B11" s="304" t="s">
        <v>86</v>
      </c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</row>
    <row r="12" spans="1:25" ht="19.5" customHeight="1" x14ac:dyDescent="0.25">
      <c r="A12" s="2" t="s">
        <v>217</v>
      </c>
      <c r="B12" s="167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</row>
    <row r="13" spans="1:25" ht="19.5" customHeight="1" x14ac:dyDescent="0.25">
      <c r="A13" s="64" t="s">
        <v>195</v>
      </c>
      <c r="B13" s="5">
        <v>681480</v>
      </c>
      <c r="C13" s="65"/>
      <c r="D13" s="5">
        <v>342170</v>
      </c>
      <c r="E13" s="65"/>
      <c r="F13" s="65"/>
      <c r="G13" s="5">
        <v>108696</v>
      </c>
      <c r="H13" s="65"/>
      <c r="I13" s="5">
        <v>-164845</v>
      </c>
      <c r="J13" s="65"/>
      <c r="K13" s="5">
        <v>-8842</v>
      </c>
      <c r="L13" s="65"/>
      <c r="M13" s="5">
        <v>1266412</v>
      </c>
      <c r="N13" s="5"/>
      <c r="O13" s="5">
        <v>-7873</v>
      </c>
      <c r="P13" s="65"/>
      <c r="Q13" s="5">
        <v>1807</v>
      </c>
      <c r="R13" s="65"/>
      <c r="S13" s="5">
        <f>SUM(K13:Q13)</f>
        <v>1251504</v>
      </c>
      <c r="T13" s="65"/>
      <c r="U13" s="5">
        <f>SUM(B13:I13,S13)</f>
        <v>2219005</v>
      </c>
      <c r="V13" s="65"/>
      <c r="W13" s="5">
        <v>218867</v>
      </c>
      <c r="X13" s="65"/>
      <c r="Y13" s="5">
        <f>U13+W13</f>
        <v>2437872</v>
      </c>
    </row>
    <row r="14" spans="1:25" ht="19.5" customHeight="1" x14ac:dyDescent="0.25">
      <c r="A14" s="67"/>
      <c r="B14" s="23"/>
      <c r="C14" s="12"/>
      <c r="D14" s="23"/>
      <c r="E14" s="12"/>
      <c r="F14" s="12"/>
      <c r="G14" s="23"/>
      <c r="H14" s="12"/>
      <c r="I14" s="23"/>
      <c r="J14" s="12"/>
      <c r="K14" s="23"/>
      <c r="L14" s="12"/>
      <c r="M14" s="23"/>
      <c r="N14" s="23"/>
      <c r="O14" s="23"/>
      <c r="P14" s="12"/>
      <c r="Q14" s="24"/>
      <c r="R14" s="12"/>
      <c r="S14" s="23"/>
      <c r="T14" s="12"/>
      <c r="U14" s="24"/>
      <c r="V14" s="12"/>
      <c r="W14" s="24"/>
      <c r="X14" s="12"/>
      <c r="Y14" s="24"/>
    </row>
    <row r="15" spans="1:25" ht="19.5" customHeight="1" x14ac:dyDescent="0.25">
      <c r="A15" s="66" t="s">
        <v>123</v>
      </c>
      <c r="B15" s="23"/>
      <c r="C15" s="12"/>
      <c r="D15" s="23"/>
      <c r="E15" s="12"/>
      <c r="F15" s="12"/>
      <c r="G15" s="23"/>
      <c r="H15" s="12"/>
      <c r="I15" s="23"/>
      <c r="J15" s="12"/>
      <c r="K15" s="23"/>
      <c r="L15" s="12"/>
      <c r="M15" s="23"/>
      <c r="N15" s="23"/>
      <c r="O15" s="23"/>
      <c r="P15" s="12"/>
      <c r="Q15" s="24"/>
      <c r="R15" s="12"/>
      <c r="S15" s="23"/>
      <c r="T15" s="12"/>
      <c r="U15" s="24"/>
      <c r="V15" s="12"/>
      <c r="W15" s="24"/>
      <c r="X15" s="12"/>
      <c r="Y15" s="24"/>
    </row>
    <row r="16" spans="1:25" ht="19.5" customHeight="1" x14ac:dyDescent="0.25">
      <c r="A16" s="66" t="s">
        <v>130</v>
      </c>
      <c r="B16" s="23"/>
      <c r="C16" s="12"/>
      <c r="D16" s="23"/>
      <c r="E16" s="12"/>
      <c r="F16" s="12"/>
      <c r="G16" s="23"/>
      <c r="H16" s="12"/>
      <c r="I16" s="23"/>
      <c r="J16" s="12"/>
      <c r="K16" s="23"/>
      <c r="L16" s="12"/>
      <c r="M16" s="23"/>
      <c r="N16" s="23"/>
      <c r="O16" s="23"/>
      <c r="P16" s="12"/>
      <c r="Q16" s="24"/>
      <c r="R16" s="12"/>
      <c r="S16" s="23"/>
      <c r="T16" s="12"/>
      <c r="U16" s="24"/>
      <c r="V16" s="12"/>
      <c r="W16" s="24"/>
      <c r="X16" s="12"/>
      <c r="Y16" s="24"/>
    </row>
    <row r="17" spans="1:25" ht="19.5" customHeight="1" x14ac:dyDescent="0.25">
      <c r="A17" s="67" t="s">
        <v>196</v>
      </c>
      <c r="B17" s="170">
        <f>0</f>
        <v>0</v>
      </c>
      <c r="C17" s="5"/>
      <c r="D17" s="170">
        <f>0</f>
        <v>0</v>
      </c>
      <c r="E17" s="5"/>
      <c r="F17" s="5"/>
      <c r="G17" s="170">
        <f>0</f>
        <v>0</v>
      </c>
      <c r="H17" s="5"/>
      <c r="I17" s="172">
        <v>-6815</v>
      </c>
      <c r="J17" s="5"/>
      <c r="K17" s="170">
        <f>0</f>
        <v>0</v>
      </c>
      <c r="L17" s="5"/>
      <c r="M17" s="170">
        <f>0</f>
        <v>0</v>
      </c>
      <c r="N17" s="170"/>
      <c r="O17" s="170">
        <f>0</f>
        <v>0</v>
      </c>
      <c r="P17" s="5"/>
      <c r="Q17" s="171">
        <f>0</f>
        <v>0</v>
      </c>
      <c r="R17" s="5"/>
      <c r="S17" s="5">
        <f>SUM(K17:Q17)</f>
        <v>0</v>
      </c>
      <c r="T17" s="65"/>
      <c r="U17" s="82">
        <f>SUM(B17:I17,S17)</f>
        <v>-6815</v>
      </c>
      <c r="V17" s="12"/>
      <c r="W17" s="24">
        <v>0</v>
      </c>
      <c r="X17" s="12"/>
      <c r="Y17" s="24">
        <f>U17+W17</f>
        <v>-6815</v>
      </c>
    </row>
    <row r="18" spans="1:25" ht="19.5" customHeight="1" x14ac:dyDescent="0.25">
      <c r="A18" s="66" t="s">
        <v>203</v>
      </c>
      <c r="B18" s="20">
        <f>SUM(B17)</f>
        <v>0</v>
      </c>
      <c r="C18" s="65"/>
      <c r="D18" s="20">
        <f>SUM(D17)</f>
        <v>0</v>
      </c>
      <c r="E18" s="65"/>
      <c r="F18" s="65"/>
      <c r="G18" s="20">
        <f>SUM(G17)</f>
        <v>0</v>
      </c>
      <c r="H18" s="65"/>
      <c r="I18" s="20">
        <f>SUM(I17)</f>
        <v>-6815</v>
      </c>
      <c r="J18" s="65"/>
      <c r="K18" s="20">
        <f>SUM(K17)</f>
        <v>0</v>
      </c>
      <c r="L18" s="65"/>
      <c r="M18" s="20">
        <f>SUM(M17)</f>
        <v>0</v>
      </c>
      <c r="N18" s="5"/>
      <c r="O18" s="20">
        <f>SUM(O17)</f>
        <v>0</v>
      </c>
      <c r="P18" s="65"/>
      <c r="Q18" s="20">
        <f>SUM(Q17)</f>
        <v>0</v>
      </c>
      <c r="R18" s="65"/>
      <c r="S18" s="20">
        <f>SUM(S17)</f>
        <v>0</v>
      </c>
      <c r="T18" s="65"/>
      <c r="U18" s="20">
        <f>SUM(U17)</f>
        <v>-6815</v>
      </c>
      <c r="V18" s="65"/>
      <c r="W18" s="20">
        <f>SUM(W17)</f>
        <v>0</v>
      </c>
      <c r="X18" s="65"/>
      <c r="Y18" s="20">
        <f>SUM(Y17)</f>
        <v>-6815</v>
      </c>
    </row>
    <row r="19" spans="1:25" ht="19.5" customHeight="1" x14ac:dyDescent="0.25">
      <c r="A19" s="67"/>
      <c r="B19" s="23"/>
      <c r="C19" s="12"/>
      <c r="D19" s="23"/>
      <c r="E19" s="12"/>
      <c r="F19" s="12"/>
      <c r="G19" s="23"/>
      <c r="H19" s="12"/>
      <c r="I19" s="23"/>
      <c r="J19" s="12"/>
      <c r="K19" s="23"/>
      <c r="L19" s="12"/>
      <c r="M19" s="23"/>
      <c r="N19" s="23"/>
      <c r="O19" s="23"/>
      <c r="P19" s="12"/>
      <c r="Q19" s="24"/>
      <c r="R19" s="12"/>
      <c r="S19" s="23"/>
      <c r="T19" s="12"/>
      <c r="U19" s="24"/>
      <c r="V19" s="12"/>
      <c r="W19" s="24"/>
      <c r="X19" s="12"/>
      <c r="Y19" s="24"/>
    </row>
    <row r="20" spans="1:25" ht="19.5" customHeight="1" x14ac:dyDescent="0.25">
      <c r="A20" s="66" t="s">
        <v>186</v>
      </c>
      <c r="B20" s="23"/>
      <c r="C20" s="12"/>
      <c r="D20" s="23"/>
      <c r="E20" s="12"/>
      <c r="F20" s="12"/>
      <c r="G20" s="23"/>
      <c r="H20" s="12"/>
      <c r="I20" s="23"/>
      <c r="J20" s="12"/>
      <c r="K20" s="23"/>
      <c r="L20" s="12"/>
      <c r="M20" s="170"/>
      <c r="N20" s="23"/>
      <c r="O20" s="23"/>
      <c r="P20" s="12"/>
      <c r="Q20" s="24"/>
      <c r="R20" s="12"/>
      <c r="S20" s="23"/>
      <c r="T20" s="12"/>
      <c r="U20" s="24"/>
      <c r="V20" s="12"/>
      <c r="W20" s="24"/>
      <c r="X20" s="12"/>
      <c r="Y20" s="24"/>
    </row>
    <row r="21" spans="1:25" ht="19.5" customHeight="1" x14ac:dyDescent="0.25">
      <c r="A21" s="16" t="s">
        <v>223</v>
      </c>
      <c r="B21" s="192">
        <f>0</f>
        <v>0</v>
      </c>
      <c r="C21" s="193"/>
      <c r="D21" s="192">
        <f>0</f>
        <v>0</v>
      </c>
      <c r="E21" s="193"/>
      <c r="F21" s="193"/>
      <c r="G21" s="192">
        <f>0</f>
        <v>0</v>
      </c>
      <c r="H21" s="12"/>
      <c r="I21" s="23">
        <v>-154857</v>
      </c>
      <c r="J21" s="12"/>
      <c r="K21" s="192">
        <f>0</f>
        <v>0</v>
      </c>
      <c r="L21" s="194"/>
      <c r="M21" s="192">
        <f>0</f>
        <v>0</v>
      </c>
      <c r="N21" s="193"/>
      <c r="O21" s="192">
        <f>0</f>
        <v>0</v>
      </c>
      <c r="P21" s="193"/>
      <c r="Q21" s="192">
        <f>0</f>
        <v>0</v>
      </c>
      <c r="R21" s="194"/>
      <c r="S21" s="194">
        <f>SUM(K21:Q21)</f>
        <v>0</v>
      </c>
      <c r="T21" s="12"/>
      <c r="U21" s="24">
        <f>B21+D21+G21+I21+S21</f>
        <v>-154857</v>
      </c>
      <c r="V21" s="12"/>
      <c r="W21" s="23">
        <v>-20833</v>
      </c>
      <c r="X21" s="12"/>
      <c r="Y21" s="24">
        <f>SUM(U21:W21)</f>
        <v>-175690</v>
      </c>
    </row>
    <row r="22" spans="1:25" ht="19.5" customHeight="1" x14ac:dyDescent="0.25">
      <c r="A22" s="16" t="s">
        <v>222</v>
      </c>
      <c r="B22" s="192">
        <f>0</f>
        <v>0</v>
      </c>
      <c r="C22" s="193"/>
      <c r="D22" s="192">
        <f>0</f>
        <v>0</v>
      </c>
      <c r="E22" s="193"/>
      <c r="F22" s="193"/>
      <c r="G22" s="192">
        <f>0</f>
        <v>0</v>
      </c>
      <c r="H22" s="12"/>
      <c r="I22" s="168">
        <v>-11299</v>
      </c>
      <c r="J22" s="12"/>
      <c r="K22" s="23">
        <v>-5861</v>
      </c>
      <c r="L22" s="12"/>
      <c r="M22" s="192">
        <f>0</f>
        <v>0</v>
      </c>
      <c r="N22" s="172"/>
      <c r="O22" s="192">
        <f>0</f>
        <v>0</v>
      </c>
      <c r="P22" s="12"/>
      <c r="Q22" s="23">
        <v>-94</v>
      </c>
      <c r="R22" s="12"/>
      <c r="S22" s="12">
        <f>SUM(K22:Q22)</f>
        <v>-5955</v>
      </c>
      <c r="T22" s="12"/>
      <c r="U22" s="24">
        <f>B22+D22+G22+I22+S22</f>
        <v>-17254</v>
      </c>
      <c r="V22" s="12"/>
      <c r="W22" s="23">
        <v>-916</v>
      </c>
      <c r="X22" s="12"/>
      <c r="Y22" s="24">
        <f>SUM(U22:W22)</f>
        <v>-18170</v>
      </c>
    </row>
    <row r="23" spans="1:25" ht="19.5" customHeight="1" x14ac:dyDescent="0.25">
      <c r="A23" s="66" t="s">
        <v>133</v>
      </c>
      <c r="B23" s="20">
        <f>SUM(B21:B22)</f>
        <v>0</v>
      </c>
      <c r="C23" s="65"/>
      <c r="D23" s="20">
        <f>SUM(D21:D22)</f>
        <v>0</v>
      </c>
      <c r="E23" s="65"/>
      <c r="F23" s="65"/>
      <c r="G23" s="20">
        <f>SUM(G21:G22)</f>
        <v>0</v>
      </c>
      <c r="H23" s="65"/>
      <c r="I23" s="20">
        <f>SUM(I21:I22)</f>
        <v>-166156</v>
      </c>
      <c r="J23" s="65"/>
      <c r="K23" s="20">
        <f>SUM(K21:K22)</f>
        <v>-5861</v>
      </c>
      <c r="L23" s="65"/>
      <c r="M23" s="20">
        <f>SUM(M21:M22)</f>
        <v>0</v>
      </c>
      <c r="N23" s="5"/>
      <c r="O23" s="81">
        <f>SUM(O22)</f>
        <v>0</v>
      </c>
      <c r="P23" s="65"/>
      <c r="Q23" s="20">
        <f>SUM(Q21:Q22)</f>
        <v>-94</v>
      </c>
      <c r="R23" s="65"/>
      <c r="S23" s="20">
        <f>SUM(S21:S22)</f>
        <v>-5955</v>
      </c>
      <c r="T23" s="65"/>
      <c r="U23" s="20">
        <f>SUM(U21:U22)</f>
        <v>-172111</v>
      </c>
      <c r="V23" s="65"/>
      <c r="W23" s="20">
        <f>SUM(W21:W22)</f>
        <v>-21749</v>
      </c>
      <c r="X23" s="65"/>
      <c r="Y23" s="20">
        <f>SUM(Y21:Y22)</f>
        <v>-193860</v>
      </c>
    </row>
    <row r="24" spans="1:25" ht="19.5" customHeight="1" x14ac:dyDescent="0.25">
      <c r="A24" s="67"/>
      <c r="B24" s="5"/>
      <c r="C24" s="65"/>
      <c r="D24" s="5"/>
      <c r="E24" s="65"/>
      <c r="F24" s="65"/>
      <c r="G24" s="5"/>
      <c r="H24" s="65"/>
      <c r="I24" s="5"/>
      <c r="J24" s="65"/>
      <c r="K24" s="5"/>
      <c r="L24" s="65"/>
      <c r="M24" s="5"/>
      <c r="N24" s="5"/>
      <c r="O24" s="5"/>
      <c r="P24" s="65"/>
      <c r="Q24" s="65"/>
      <c r="R24" s="65"/>
      <c r="S24" s="5"/>
      <c r="T24" s="65"/>
      <c r="U24" s="5"/>
      <c r="V24" s="65"/>
      <c r="W24" s="5"/>
      <c r="X24" s="65"/>
      <c r="Y24" s="5"/>
    </row>
    <row r="25" spans="1:25" ht="19.5" customHeight="1" x14ac:dyDescent="0.25">
      <c r="A25" s="67" t="s">
        <v>70</v>
      </c>
      <c r="B25" s="82">
        <f>0</f>
        <v>0</v>
      </c>
      <c r="C25" s="173"/>
      <c r="D25" s="82">
        <f>0</f>
        <v>0</v>
      </c>
      <c r="E25" s="173"/>
      <c r="F25" s="173"/>
      <c r="G25" s="82">
        <f>0</f>
        <v>0</v>
      </c>
      <c r="H25" s="34"/>
      <c r="I25" s="12">
        <v>38738</v>
      </c>
      <c r="J25" s="34"/>
      <c r="K25" s="82">
        <f>0</f>
        <v>0</v>
      </c>
      <c r="L25" s="34"/>
      <c r="M25" s="12">
        <f>-I25</f>
        <v>-38738</v>
      </c>
      <c r="N25" s="12"/>
      <c r="O25" s="82">
        <f>0</f>
        <v>0</v>
      </c>
      <c r="P25" s="173"/>
      <c r="Q25" s="82">
        <f>0</f>
        <v>0</v>
      </c>
      <c r="R25" s="34"/>
      <c r="S25" s="12">
        <f>SUM(K25:Q25)</f>
        <v>-38738</v>
      </c>
      <c r="T25" s="34"/>
      <c r="U25" s="191">
        <f>B25+D25+G25+I25+S25</f>
        <v>0</v>
      </c>
      <c r="V25" s="173"/>
      <c r="W25" s="82">
        <f>0</f>
        <v>0</v>
      </c>
      <c r="X25" s="173"/>
      <c r="Y25" s="191">
        <f>SUM(U25:W25)</f>
        <v>0</v>
      </c>
    </row>
    <row r="26" spans="1:25" ht="19.5" customHeight="1" thickBot="1" x14ac:dyDescent="0.3">
      <c r="A26" s="66" t="s">
        <v>218</v>
      </c>
      <c r="B26" s="6">
        <f>SUM(B13,B18,B23,B25:B25)</f>
        <v>681480</v>
      </c>
      <c r="C26" s="5"/>
      <c r="D26" s="6">
        <f>SUM(D13,D18,D23,D25:D25)</f>
        <v>342170</v>
      </c>
      <c r="E26" s="5"/>
      <c r="F26" s="5"/>
      <c r="G26" s="6">
        <f>SUM(G13,G18,G23,G25:G25)</f>
        <v>108696</v>
      </c>
      <c r="H26" s="5"/>
      <c r="I26" s="6">
        <f>SUM(I13,I18,I23,I25:I25)</f>
        <v>-299078</v>
      </c>
      <c r="J26" s="5"/>
      <c r="K26" s="6">
        <f>SUM(K13,K18,K23,K25:K25)</f>
        <v>-14703</v>
      </c>
      <c r="L26" s="5"/>
      <c r="M26" s="6">
        <f>SUM(M13,M18,M23,M25:M25)</f>
        <v>1227674</v>
      </c>
      <c r="N26" s="5"/>
      <c r="O26" s="6">
        <f>SUM(O13,O18,O23,O25:O25)</f>
        <v>-7873</v>
      </c>
      <c r="P26" s="5"/>
      <c r="Q26" s="6">
        <f>SUM(Q13,Q18,Q23,Q25:Q25)</f>
        <v>1713</v>
      </c>
      <c r="R26" s="5"/>
      <c r="S26" s="6">
        <f>SUM(S13,S18,S23,S25:S25)</f>
        <v>1206811</v>
      </c>
      <c r="T26" s="5"/>
      <c r="U26" s="6">
        <f>SUM(U13,U18,U23,U25:U25)</f>
        <v>2040079</v>
      </c>
      <c r="V26" s="5"/>
      <c r="W26" s="6">
        <f>SUM(W13,W18,W23,W25:W25)</f>
        <v>197118</v>
      </c>
      <c r="X26" s="5"/>
      <c r="Y26" s="6">
        <f>SUM(Y13,Y18,Y23,Y25:Y25)</f>
        <v>2237197</v>
      </c>
    </row>
    <row r="27" spans="1:25" ht="17.25" customHeight="1" thickTop="1" x14ac:dyDescent="0.25"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</row>
    <row r="28" spans="1:25" ht="17.25" customHeight="1" x14ac:dyDescent="0.25">
      <c r="A28" s="2" t="s">
        <v>219</v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</row>
    <row r="29" spans="1:25" ht="17.25" customHeight="1" x14ac:dyDescent="0.25">
      <c r="A29" s="64" t="s">
        <v>155</v>
      </c>
      <c r="B29" s="5">
        <v>681480</v>
      </c>
      <c r="C29" s="65"/>
      <c r="D29" s="5">
        <v>342170</v>
      </c>
      <c r="E29" s="65"/>
      <c r="F29" s="65"/>
      <c r="G29" s="5">
        <v>108696</v>
      </c>
      <c r="H29" s="65"/>
      <c r="I29" s="5">
        <v>-482680</v>
      </c>
      <c r="J29" s="65"/>
      <c r="K29" s="5">
        <v>-14163</v>
      </c>
      <c r="L29" s="65"/>
      <c r="M29" s="5">
        <v>1260290</v>
      </c>
      <c r="N29" s="5"/>
      <c r="O29" s="5">
        <v>-7873</v>
      </c>
      <c r="P29" s="65"/>
      <c r="Q29" s="5">
        <v>1712</v>
      </c>
      <c r="R29" s="65"/>
      <c r="S29" s="5">
        <f>SUM(K29:Q29)</f>
        <v>1239966</v>
      </c>
      <c r="T29" s="65"/>
      <c r="U29" s="5">
        <f>SUM(B29:I29)+S29</f>
        <v>1889632</v>
      </c>
      <c r="V29" s="65"/>
      <c r="W29" s="5">
        <v>96160</v>
      </c>
      <c r="X29" s="65"/>
      <c r="Y29" s="5">
        <f>SUM(U29:W29)</f>
        <v>1985792</v>
      </c>
    </row>
    <row r="30" spans="1:25" ht="20.25" customHeight="1" x14ac:dyDescent="0.25">
      <c r="A30" s="67"/>
      <c r="B30" s="23"/>
      <c r="C30" s="12"/>
      <c r="D30" s="23"/>
      <c r="E30" s="12"/>
      <c r="F30" s="12"/>
      <c r="G30" s="23"/>
      <c r="H30" s="12"/>
      <c r="I30" s="23"/>
      <c r="J30" s="12"/>
      <c r="K30" s="23"/>
      <c r="L30" s="12"/>
      <c r="M30" s="23"/>
      <c r="N30" s="23"/>
      <c r="O30" s="23"/>
      <c r="P30" s="12"/>
      <c r="Q30" s="24"/>
      <c r="R30" s="12"/>
      <c r="S30" s="23"/>
      <c r="T30" s="12"/>
      <c r="U30" s="24"/>
      <c r="V30" s="12"/>
      <c r="W30" s="24"/>
      <c r="X30" s="12"/>
      <c r="Y30" s="24"/>
    </row>
    <row r="31" spans="1:25" ht="20.25" customHeight="1" x14ac:dyDescent="0.25">
      <c r="A31" s="67"/>
      <c r="B31" s="23"/>
      <c r="C31" s="12"/>
      <c r="D31" s="23"/>
      <c r="E31" s="12"/>
      <c r="F31" s="12"/>
      <c r="G31" s="23"/>
      <c r="H31" s="12"/>
      <c r="I31" s="23"/>
      <c r="J31" s="12"/>
      <c r="K31" s="23"/>
      <c r="L31" s="12"/>
      <c r="M31" s="23"/>
      <c r="N31" s="23"/>
      <c r="O31" s="23"/>
      <c r="P31" s="12"/>
      <c r="Q31" s="24"/>
      <c r="R31" s="12"/>
      <c r="S31" s="23"/>
      <c r="T31" s="12"/>
      <c r="U31" s="24"/>
      <c r="V31" s="12"/>
      <c r="W31" s="24"/>
      <c r="X31" s="12"/>
      <c r="Y31" s="24"/>
    </row>
    <row r="32" spans="1:25" ht="20.25" customHeight="1" x14ac:dyDescent="0.25">
      <c r="A32" s="66" t="s">
        <v>186</v>
      </c>
      <c r="B32" s="23"/>
      <c r="C32" s="12"/>
      <c r="D32" s="23"/>
      <c r="E32" s="12"/>
      <c r="F32" s="12"/>
      <c r="G32" s="23"/>
      <c r="H32" s="12"/>
      <c r="I32" s="23"/>
      <c r="J32" s="12"/>
      <c r="K32" s="23"/>
      <c r="L32" s="12"/>
      <c r="M32" s="23"/>
      <c r="N32" s="23"/>
      <c r="O32" s="23"/>
      <c r="P32" s="12"/>
      <c r="Q32" s="24"/>
      <c r="R32" s="12"/>
      <c r="S32" s="23"/>
      <c r="T32" s="12"/>
      <c r="U32" s="24"/>
      <c r="V32" s="12"/>
      <c r="W32" s="24"/>
      <c r="X32" s="12"/>
      <c r="Y32" s="24"/>
    </row>
    <row r="33" spans="1:25" ht="20.25" customHeight="1" x14ac:dyDescent="0.25">
      <c r="A33" s="16" t="s">
        <v>223</v>
      </c>
      <c r="B33" s="192">
        <f>0</f>
        <v>0</v>
      </c>
      <c r="C33" s="193"/>
      <c r="D33" s="192">
        <f>0</f>
        <v>0</v>
      </c>
      <c r="E33" s="193"/>
      <c r="F33" s="193"/>
      <c r="G33" s="192">
        <f>0</f>
        <v>0</v>
      </c>
      <c r="H33" s="12"/>
      <c r="I33" s="192">
        <f>'SI-6'!D42</f>
        <v>-10660</v>
      </c>
      <c r="J33" s="12"/>
      <c r="K33" s="192">
        <f>0</f>
        <v>0</v>
      </c>
      <c r="L33" s="194"/>
      <c r="M33" s="192">
        <f>0</f>
        <v>0</v>
      </c>
      <c r="N33" s="193"/>
      <c r="O33" s="192">
        <f>0</f>
        <v>0</v>
      </c>
      <c r="P33" s="193"/>
      <c r="Q33" s="192">
        <f>0</f>
        <v>0</v>
      </c>
      <c r="R33" s="194"/>
      <c r="S33" s="194">
        <f>SUM(K33:Q33)</f>
        <v>0</v>
      </c>
      <c r="T33" s="12"/>
      <c r="U33" s="194">
        <f>B33+D33+G33+I33+S33</f>
        <v>-10660</v>
      </c>
      <c r="V33" s="194"/>
      <c r="W33" s="194">
        <f>'SI-6'!D43</f>
        <v>-96381</v>
      </c>
      <c r="X33" s="12"/>
      <c r="Y33" s="24">
        <f>SUM(U33:W33)</f>
        <v>-107041</v>
      </c>
    </row>
    <row r="34" spans="1:25" ht="20.25" customHeight="1" x14ac:dyDescent="0.25">
      <c r="A34" s="16" t="s">
        <v>224</v>
      </c>
      <c r="B34" s="192">
        <f>0</f>
        <v>0</v>
      </c>
      <c r="C34" s="193"/>
      <c r="D34" s="192">
        <f>0</f>
        <v>0</v>
      </c>
      <c r="E34" s="193"/>
      <c r="F34" s="193"/>
      <c r="G34" s="192">
        <f>0</f>
        <v>0</v>
      </c>
      <c r="H34" s="12"/>
      <c r="I34" s="192">
        <v>0</v>
      </c>
      <c r="J34" s="12"/>
      <c r="K34" s="23">
        <v>2406</v>
      </c>
      <c r="L34" s="12"/>
      <c r="M34" s="192">
        <f>0</f>
        <v>0</v>
      </c>
      <c r="N34" s="172"/>
      <c r="O34" s="192">
        <f>0</f>
        <v>0</v>
      </c>
      <c r="P34" s="12"/>
      <c r="Q34" s="23">
        <f>0</f>
        <v>0</v>
      </c>
      <c r="R34" s="12"/>
      <c r="S34" s="12">
        <f>SUM(K34:Q34)</f>
        <v>2406</v>
      </c>
      <c r="T34" s="12"/>
      <c r="U34" s="24">
        <f>B34+D34+G34+I34+S34</f>
        <v>2406</v>
      </c>
      <c r="V34" s="12"/>
      <c r="W34" s="23">
        <f>'SI-6'!D48-'SCE (conso)-7'!W33</f>
        <v>-505</v>
      </c>
      <c r="X34" s="12"/>
      <c r="Y34" s="24">
        <f>SUM(U34:W34)</f>
        <v>1901</v>
      </c>
    </row>
    <row r="35" spans="1:25" ht="20.25" customHeight="1" x14ac:dyDescent="0.25">
      <c r="A35" s="66" t="s">
        <v>133</v>
      </c>
      <c r="B35" s="20">
        <f>SUM(B33:B34)</f>
        <v>0</v>
      </c>
      <c r="C35" s="65"/>
      <c r="D35" s="20">
        <f>SUM(D33:D34)</f>
        <v>0</v>
      </c>
      <c r="E35" s="65"/>
      <c r="F35" s="65"/>
      <c r="G35" s="20">
        <f>SUM(G33:G34)</f>
        <v>0</v>
      </c>
      <c r="H35" s="65"/>
      <c r="I35" s="20">
        <f>SUM(I33:I34)</f>
        <v>-10660</v>
      </c>
      <c r="J35" s="65"/>
      <c r="K35" s="20">
        <f>SUM(K33:K34)</f>
        <v>2406</v>
      </c>
      <c r="L35" s="65"/>
      <c r="M35" s="20">
        <f>SUM(M33:M34)</f>
        <v>0</v>
      </c>
      <c r="N35" s="5"/>
      <c r="O35" s="81">
        <f>SUM(O34)</f>
        <v>0</v>
      </c>
      <c r="P35" s="65"/>
      <c r="Q35" s="20">
        <f>SUM(Q33:Q34)</f>
        <v>0</v>
      </c>
      <c r="R35" s="65"/>
      <c r="S35" s="20">
        <f>SUM(S33:S34)</f>
        <v>2406</v>
      </c>
      <c r="T35" s="65"/>
      <c r="U35" s="20">
        <f>SUM(U33:U34)</f>
        <v>-8254</v>
      </c>
      <c r="V35" s="65"/>
      <c r="W35" s="20">
        <f>SUM(W33:W34)</f>
        <v>-96886</v>
      </c>
      <c r="X35" s="65"/>
      <c r="Y35" s="20">
        <f>SUM(Y33:Y34)</f>
        <v>-105140</v>
      </c>
    </row>
    <row r="36" spans="1:25" ht="20.25" customHeight="1" x14ac:dyDescent="0.25">
      <c r="A36" s="67"/>
      <c r="B36" s="5"/>
      <c r="C36" s="65"/>
      <c r="D36" s="5"/>
      <c r="E36" s="65"/>
      <c r="F36" s="65"/>
      <c r="G36" s="5"/>
      <c r="H36" s="65"/>
      <c r="I36" s="5"/>
      <c r="J36" s="65"/>
      <c r="K36" s="5"/>
      <c r="L36" s="65"/>
      <c r="M36" s="5"/>
      <c r="N36" s="5"/>
      <c r="O36" s="5"/>
      <c r="P36" s="65"/>
      <c r="Q36" s="65"/>
      <c r="R36" s="65"/>
      <c r="S36" s="5"/>
      <c r="T36" s="65"/>
      <c r="U36" s="5"/>
      <c r="V36" s="65"/>
      <c r="W36" s="5"/>
      <c r="X36" s="65"/>
      <c r="Y36" s="5"/>
    </row>
    <row r="37" spans="1:25" ht="20.25" customHeight="1" x14ac:dyDescent="0.25">
      <c r="A37" s="67" t="s">
        <v>70</v>
      </c>
      <c r="B37" s="82">
        <f>0</f>
        <v>0</v>
      </c>
      <c r="C37" s="173"/>
      <c r="D37" s="82">
        <f>0</f>
        <v>0</v>
      </c>
      <c r="E37" s="173"/>
      <c r="F37" s="173"/>
      <c r="G37" s="82">
        <f>0</f>
        <v>0</v>
      </c>
      <c r="H37" s="34"/>
      <c r="I37" s="12">
        <v>38492</v>
      </c>
      <c r="J37" s="34"/>
      <c r="K37" s="82">
        <f>0</f>
        <v>0</v>
      </c>
      <c r="L37" s="65"/>
      <c r="M37" s="12">
        <f>-I37</f>
        <v>-38492</v>
      </c>
      <c r="N37" s="12"/>
      <c r="O37" s="82">
        <f>0</f>
        <v>0</v>
      </c>
      <c r="P37" s="173"/>
      <c r="Q37" s="82">
        <f>0</f>
        <v>0</v>
      </c>
      <c r="R37" s="34"/>
      <c r="S37" s="12">
        <f>SUM(K37:Q37)</f>
        <v>-38492</v>
      </c>
      <c r="T37" s="34"/>
      <c r="U37" s="191">
        <f>B37+D37+G37+I37+S37</f>
        <v>0</v>
      </c>
      <c r="V37" s="173"/>
      <c r="W37" s="82">
        <f>0</f>
        <v>0</v>
      </c>
      <c r="X37" s="173"/>
      <c r="Y37" s="191">
        <f>SUM(U37:W37)</f>
        <v>0</v>
      </c>
    </row>
    <row r="38" spans="1:25" ht="20.25" customHeight="1" thickBot="1" x14ac:dyDescent="0.3">
      <c r="A38" s="66" t="s">
        <v>220</v>
      </c>
      <c r="B38" s="6">
        <f>SUM(B29,,B35,B37:B37)</f>
        <v>681480</v>
      </c>
      <c r="C38" s="5"/>
      <c r="D38" s="6">
        <f>SUM(D29,,D35,D37:D37)</f>
        <v>342170</v>
      </c>
      <c r="E38" s="5"/>
      <c r="F38" s="5"/>
      <c r="G38" s="6">
        <f>SUM(G29,,G35,G37:G37)</f>
        <v>108696</v>
      </c>
      <c r="H38" s="5"/>
      <c r="I38" s="6">
        <f>SUM(I29,I35,I37:I37)</f>
        <v>-454848</v>
      </c>
      <c r="J38" s="5"/>
      <c r="K38" s="6">
        <f>SUM(K29,K35,K37:K37)</f>
        <v>-11757</v>
      </c>
      <c r="L38" s="65"/>
      <c r="M38" s="6">
        <f>SUM(M29,M35,M37:M37)</f>
        <v>1221798</v>
      </c>
      <c r="N38" s="5"/>
      <c r="O38" s="6">
        <f>SUM(O29,O35,O37:O37)</f>
        <v>-7873</v>
      </c>
      <c r="P38" s="5"/>
      <c r="Q38" s="6">
        <f>SUM(Q29,Q35,Q37:Q37)</f>
        <v>1712</v>
      </c>
      <c r="R38" s="5"/>
      <c r="S38" s="6">
        <f>SUM(S29,S35,S37:S37)</f>
        <v>1203880</v>
      </c>
      <c r="T38" s="5"/>
      <c r="U38" s="6">
        <f>SUM(U29,U35,U37:U37)</f>
        <v>1881378</v>
      </c>
      <c r="V38" s="5"/>
      <c r="W38" s="6">
        <f>SUM(W29,W35,W37:W37)</f>
        <v>-726</v>
      </c>
      <c r="X38" s="5"/>
      <c r="Y38" s="6">
        <f>SUM(Y29,Y35,Y37:Y37)</f>
        <v>1880652</v>
      </c>
    </row>
    <row r="39" spans="1:25" ht="20.25" customHeight="1" thickTop="1" x14ac:dyDescent="0.25"/>
    <row r="42" spans="1:25" ht="20.25" customHeight="1" x14ac:dyDescent="0.25">
      <c r="B42" s="69"/>
      <c r="D42" s="69"/>
      <c r="G42" s="69"/>
      <c r="I42" s="69"/>
      <c r="S42" s="69"/>
      <c r="U42" s="69"/>
      <c r="W42" s="69"/>
      <c r="Y42" s="69"/>
    </row>
  </sheetData>
  <mergeCells count="4">
    <mergeCell ref="B4:Y4"/>
    <mergeCell ref="G5:I5"/>
    <mergeCell ref="K5:S5"/>
    <mergeCell ref="B11:Y11"/>
  </mergeCells>
  <pageMargins left="0.7" right="0.7" top="0.48" bottom="0.5" header="0.5" footer="0.5"/>
  <pageSetup paperSize="9" scale="56" firstPageNumber="7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L36"/>
  <sheetViews>
    <sheetView view="pageBreakPreview" topLeftCell="A16" zoomScale="90" zoomScaleNormal="70" zoomScaleSheetLayoutView="90" workbookViewId="0">
      <selection activeCell="O45" sqref="O45"/>
    </sheetView>
  </sheetViews>
  <sheetFormatPr defaultColWidth="9.140625" defaultRowHeight="18.75" customHeight="1" x14ac:dyDescent="0.25"/>
  <cols>
    <col min="1" max="1" width="57" style="71" customWidth="1"/>
    <col min="2" max="2" width="16.42578125" style="69" customWidth="1"/>
    <col min="3" max="3" width="2" style="70" customWidth="1"/>
    <col min="4" max="4" width="16.42578125" style="69" customWidth="1"/>
    <col min="5" max="5" width="2" style="70" customWidth="1"/>
    <col min="6" max="6" width="16.42578125" style="69" customWidth="1"/>
    <col min="7" max="7" width="2" style="70" customWidth="1"/>
    <col min="8" max="8" width="16.42578125" style="69" customWidth="1"/>
    <col min="9" max="9" width="2" style="70" customWidth="1"/>
    <col min="10" max="10" width="16.42578125" style="69" customWidth="1"/>
    <col min="11" max="11" width="2" style="70" customWidth="1"/>
    <col min="12" max="12" width="16.42578125" style="69" customWidth="1"/>
    <col min="13" max="13" width="11.5703125" style="71" bestFit="1" customWidth="1"/>
    <col min="14" max="14" width="5.140625" style="71" bestFit="1" customWidth="1"/>
    <col min="15" max="16384" width="9.140625" style="71"/>
  </cols>
  <sheetData>
    <row r="1" spans="1:12" ht="18.75" customHeight="1" x14ac:dyDescent="0.25">
      <c r="A1" s="4" t="s">
        <v>157</v>
      </c>
    </row>
    <row r="2" spans="1:12" ht="18.75" customHeight="1" x14ac:dyDescent="0.25">
      <c r="A2" s="115" t="s">
        <v>88</v>
      </c>
    </row>
    <row r="3" spans="1:12" ht="14.25" customHeight="1" x14ac:dyDescent="0.25"/>
    <row r="4" spans="1:12" s="37" customFormat="1" ht="18.75" customHeight="1" x14ac:dyDescent="0.25">
      <c r="A4" s="72"/>
      <c r="B4" s="306" t="s">
        <v>24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</row>
    <row r="5" spans="1:12" s="37" customFormat="1" ht="18.75" customHeight="1" x14ac:dyDescent="0.25">
      <c r="A5" s="72"/>
      <c r="B5" s="73"/>
      <c r="C5" s="73"/>
      <c r="D5" s="74"/>
      <c r="E5" s="164"/>
      <c r="F5" s="307"/>
      <c r="G5" s="307"/>
      <c r="H5" s="307"/>
      <c r="I5" s="74"/>
      <c r="J5" s="74" t="s">
        <v>71</v>
      </c>
      <c r="K5" s="73"/>
      <c r="L5" s="73"/>
    </row>
    <row r="6" spans="1:12" s="75" customFormat="1" ht="18.75" customHeight="1" x14ac:dyDescent="0.25">
      <c r="B6" s="74"/>
      <c r="C6" s="74"/>
      <c r="D6" s="26"/>
      <c r="E6" s="165"/>
      <c r="F6" s="305" t="s">
        <v>8</v>
      </c>
      <c r="G6" s="305"/>
      <c r="H6" s="305"/>
      <c r="I6" s="74"/>
      <c r="J6" s="76" t="s">
        <v>48</v>
      </c>
      <c r="K6" s="74"/>
    </row>
    <row r="7" spans="1:12" s="75" customFormat="1" ht="18.75" customHeight="1" x14ac:dyDescent="0.25">
      <c r="B7" s="26" t="s">
        <v>10</v>
      </c>
      <c r="C7" s="26"/>
      <c r="D7" s="26"/>
      <c r="E7" s="26"/>
      <c r="F7" s="74"/>
      <c r="G7" s="74"/>
      <c r="H7" s="74"/>
      <c r="I7" s="74"/>
      <c r="J7" s="75" t="s">
        <v>174</v>
      </c>
      <c r="K7" s="74"/>
    </row>
    <row r="8" spans="1:12" s="75" customFormat="1" ht="18.75" customHeight="1" x14ac:dyDescent="0.25">
      <c r="B8" s="26" t="s">
        <v>131</v>
      </c>
      <c r="C8" s="26"/>
      <c r="D8" s="26" t="s">
        <v>30</v>
      </c>
      <c r="E8" s="26"/>
      <c r="F8" s="26" t="s">
        <v>39</v>
      </c>
      <c r="G8" s="74"/>
      <c r="H8" s="26"/>
      <c r="I8" s="26"/>
      <c r="J8" s="26" t="s">
        <v>183</v>
      </c>
      <c r="K8" s="74"/>
      <c r="L8" s="17" t="s">
        <v>4</v>
      </c>
    </row>
    <row r="9" spans="1:12" s="75" customFormat="1" ht="18.75" customHeight="1" x14ac:dyDescent="0.25">
      <c r="B9" s="26" t="s">
        <v>5</v>
      </c>
      <c r="C9" s="26"/>
      <c r="D9" s="26" t="s">
        <v>31</v>
      </c>
      <c r="E9" s="26"/>
      <c r="F9" s="26" t="s">
        <v>6</v>
      </c>
      <c r="G9" s="74"/>
      <c r="H9" s="26" t="s">
        <v>9</v>
      </c>
      <c r="I9" s="26"/>
      <c r="J9" s="26" t="s">
        <v>177</v>
      </c>
      <c r="K9" s="74"/>
      <c r="L9" s="17" t="s">
        <v>36</v>
      </c>
    </row>
    <row r="10" spans="1:12" s="75" customFormat="1" ht="18.75" customHeight="1" x14ac:dyDescent="0.25">
      <c r="B10" s="304" t="s">
        <v>86</v>
      </c>
      <c r="C10" s="304"/>
      <c r="D10" s="304"/>
      <c r="E10" s="304"/>
      <c r="F10" s="304"/>
      <c r="G10" s="304"/>
      <c r="H10" s="304"/>
      <c r="I10" s="304"/>
      <c r="J10" s="304"/>
      <c r="K10" s="304"/>
      <c r="L10" s="304"/>
    </row>
    <row r="11" spans="1:12" ht="18.75" customHeight="1" x14ac:dyDescent="0.25">
      <c r="A11" s="2" t="s">
        <v>217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18.75" customHeight="1" x14ac:dyDescent="0.25">
      <c r="A12" s="64" t="s">
        <v>137</v>
      </c>
      <c r="B12" s="5">
        <v>681480</v>
      </c>
      <c r="C12" s="5"/>
      <c r="D12" s="5">
        <v>342170</v>
      </c>
      <c r="E12" s="5"/>
      <c r="F12" s="5">
        <v>70972</v>
      </c>
      <c r="G12" s="65"/>
      <c r="H12" s="5">
        <v>357930</v>
      </c>
      <c r="I12" s="5"/>
      <c r="J12" s="5">
        <v>511789</v>
      </c>
      <c r="K12" s="65"/>
      <c r="L12" s="5">
        <f>SUM(B12:J12)</f>
        <v>1964341</v>
      </c>
    </row>
    <row r="13" spans="1:12" ht="10.5" customHeight="1" x14ac:dyDescent="0.25">
      <c r="A13" s="67"/>
      <c r="B13" s="23"/>
      <c r="C13" s="18"/>
      <c r="D13" s="23"/>
      <c r="E13" s="18"/>
      <c r="F13" s="23"/>
      <c r="G13" s="12"/>
      <c r="H13" s="23"/>
      <c r="I13" s="18"/>
      <c r="J13" s="23"/>
      <c r="K13" s="12"/>
      <c r="L13" s="24"/>
    </row>
    <row r="14" spans="1:12" ht="19.350000000000001" customHeight="1" x14ac:dyDescent="0.25">
      <c r="A14" s="66" t="s">
        <v>123</v>
      </c>
      <c r="B14" s="23"/>
      <c r="C14" s="18"/>
      <c r="D14" s="23"/>
      <c r="E14" s="18"/>
      <c r="F14" s="23"/>
      <c r="G14" s="12"/>
      <c r="H14" s="23"/>
      <c r="I14" s="18"/>
      <c r="J14" s="23"/>
      <c r="K14" s="12"/>
      <c r="L14" s="24"/>
    </row>
    <row r="15" spans="1:12" ht="19.350000000000001" customHeight="1" x14ac:dyDescent="0.25">
      <c r="A15" s="66" t="s">
        <v>130</v>
      </c>
      <c r="B15" s="23"/>
      <c r="C15" s="18"/>
      <c r="D15" s="23"/>
      <c r="E15" s="18"/>
      <c r="F15" s="23"/>
      <c r="G15" s="12"/>
      <c r="H15" s="23"/>
      <c r="I15" s="18"/>
      <c r="J15" s="23"/>
      <c r="K15" s="12"/>
      <c r="L15" s="24"/>
    </row>
    <row r="16" spans="1:12" ht="19.350000000000001" customHeight="1" x14ac:dyDescent="0.25">
      <c r="A16" s="67" t="s">
        <v>196</v>
      </c>
      <c r="B16" s="273">
        <v>0</v>
      </c>
      <c r="C16" s="18"/>
      <c r="D16" s="273">
        <v>0</v>
      </c>
      <c r="E16" s="18"/>
      <c r="F16" s="274">
        <v>0</v>
      </c>
      <c r="G16" s="12"/>
      <c r="H16" s="274">
        <v>-6815</v>
      </c>
      <c r="I16" s="18"/>
      <c r="J16" s="274">
        <v>0</v>
      </c>
      <c r="K16" s="12"/>
      <c r="L16" s="275">
        <f>SUM(H16,J16)</f>
        <v>-6815</v>
      </c>
    </row>
    <row r="17" spans="1:12" ht="19.350000000000001" customHeight="1" x14ac:dyDescent="0.25">
      <c r="A17" s="66" t="s">
        <v>203</v>
      </c>
      <c r="B17" s="276">
        <v>0</v>
      </c>
      <c r="C17" s="18"/>
      <c r="D17" s="276">
        <v>0</v>
      </c>
      <c r="E17" s="18"/>
      <c r="F17" s="276">
        <v>0</v>
      </c>
      <c r="G17" s="12"/>
      <c r="H17" s="276">
        <f>SUM(H16)</f>
        <v>-6815</v>
      </c>
      <c r="I17" s="18"/>
      <c r="J17" s="276">
        <v>0</v>
      </c>
      <c r="K17" s="12"/>
      <c r="L17" s="20">
        <f>SUM(H17,J17)</f>
        <v>-6815</v>
      </c>
    </row>
    <row r="18" spans="1:12" ht="10.5" customHeight="1" x14ac:dyDescent="0.25">
      <c r="A18" s="67"/>
      <c r="B18" s="23"/>
      <c r="C18" s="18"/>
      <c r="D18" s="23"/>
      <c r="E18" s="18"/>
      <c r="F18" s="23"/>
      <c r="G18" s="12"/>
      <c r="H18" s="23"/>
      <c r="I18" s="18"/>
      <c r="J18" s="23"/>
      <c r="K18" s="12"/>
      <c r="L18" s="24"/>
    </row>
    <row r="19" spans="1:12" ht="18.75" customHeight="1" x14ac:dyDescent="0.25">
      <c r="A19" s="66" t="s">
        <v>186</v>
      </c>
      <c r="B19" s="23"/>
      <c r="C19" s="12"/>
      <c r="D19" s="23"/>
      <c r="E19" s="12"/>
      <c r="F19" s="23"/>
      <c r="G19" s="12"/>
      <c r="H19" s="23"/>
      <c r="I19" s="18"/>
      <c r="J19" s="23"/>
      <c r="K19" s="12"/>
      <c r="L19" s="23"/>
    </row>
    <row r="20" spans="1:12" ht="18.75" customHeight="1" x14ac:dyDescent="0.25">
      <c r="A20" s="16" t="s">
        <v>167</v>
      </c>
      <c r="B20" s="172">
        <v>0</v>
      </c>
      <c r="C20" s="190"/>
      <c r="D20" s="172">
        <v>0</v>
      </c>
      <c r="E20" s="190"/>
      <c r="F20" s="172">
        <v>0</v>
      </c>
      <c r="G20" s="12"/>
      <c r="H20" s="23">
        <v>-135547</v>
      </c>
      <c r="I20" s="12"/>
      <c r="J20" s="191">
        <v>0</v>
      </c>
      <c r="K20" s="12"/>
      <c r="L20" s="24">
        <f>SUM(H20:J20)</f>
        <v>-135547</v>
      </c>
    </row>
    <row r="21" spans="1:12" ht="18.75" customHeight="1" x14ac:dyDescent="0.25">
      <c r="A21" s="16" t="s">
        <v>231</v>
      </c>
      <c r="B21" s="172">
        <v>0</v>
      </c>
      <c r="C21" s="190"/>
      <c r="D21" s="172">
        <v>0</v>
      </c>
      <c r="E21" s="190"/>
      <c r="F21" s="172">
        <v>0</v>
      </c>
      <c r="G21" s="12"/>
      <c r="H21" s="23">
        <v>-11299</v>
      </c>
      <c r="I21" s="12"/>
      <c r="J21" s="191">
        <v>0</v>
      </c>
      <c r="K21" s="12"/>
      <c r="L21" s="24">
        <f>SUM(H21:J21)</f>
        <v>-11299</v>
      </c>
    </row>
    <row r="22" spans="1:12" ht="18.75" customHeight="1" x14ac:dyDescent="0.25">
      <c r="A22" s="66" t="s">
        <v>133</v>
      </c>
      <c r="B22" s="20">
        <f>SUM(B20:B21)</f>
        <v>0</v>
      </c>
      <c r="C22" s="187"/>
      <c r="D22" s="20">
        <f>SUM(D20:D21)</f>
        <v>0</v>
      </c>
      <c r="E22" s="187"/>
      <c r="F22" s="20">
        <f>SUM(F20:F20)</f>
        <v>0</v>
      </c>
      <c r="G22" s="5"/>
      <c r="H22" s="20">
        <f>SUM(H20:H21)</f>
        <v>-146846</v>
      </c>
      <c r="I22" s="5"/>
      <c r="J22" s="20">
        <f>SUM(J20:J20)</f>
        <v>0</v>
      </c>
      <c r="K22" s="5"/>
      <c r="L22" s="20">
        <f>SUM(L20:L21)</f>
        <v>-146846</v>
      </c>
    </row>
    <row r="23" spans="1:12" ht="10.5" customHeight="1" x14ac:dyDescent="0.25">
      <c r="A23" s="66"/>
      <c r="B23" s="162"/>
      <c r="C23" s="162"/>
      <c r="D23" s="162"/>
      <c r="E23" s="162"/>
      <c r="F23" s="162"/>
      <c r="G23" s="5"/>
      <c r="H23" s="5"/>
      <c r="I23" s="5"/>
      <c r="J23" s="5"/>
      <c r="K23" s="5"/>
      <c r="L23" s="5"/>
    </row>
    <row r="24" spans="1:12" ht="18.75" customHeight="1" x14ac:dyDescent="0.25">
      <c r="A24" s="67" t="s">
        <v>70</v>
      </c>
      <c r="B24" s="172">
        <v>0</v>
      </c>
      <c r="C24" s="190"/>
      <c r="D24" s="172">
        <v>0</v>
      </c>
      <c r="E24" s="190"/>
      <c r="F24" s="172">
        <v>0</v>
      </c>
      <c r="G24" s="12"/>
      <c r="H24" s="24">
        <v>30598</v>
      </c>
      <c r="I24" s="12"/>
      <c r="J24" s="24">
        <f>-H24</f>
        <v>-30598</v>
      </c>
      <c r="K24" s="12"/>
      <c r="L24" s="191">
        <f>SUM(H24:J24)</f>
        <v>0</v>
      </c>
    </row>
    <row r="25" spans="1:12" ht="18.75" customHeight="1" thickBot="1" x14ac:dyDescent="0.3">
      <c r="A25" s="77" t="s">
        <v>218</v>
      </c>
      <c r="B25" s="6">
        <f>SUM(B12,B22,B24)</f>
        <v>681480</v>
      </c>
      <c r="C25" s="5"/>
      <c r="D25" s="6">
        <f>SUM(D12,D22,D24)</f>
        <v>342170</v>
      </c>
      <c r="E25" s="5"/>
      <c r="F25" s="6">
        <f>SUM(F12,F22,F24)</f>
        <v>70972</v>
      </c>
      <c r="G25" s="5"/>
      <c r="H25" s="6">
        <f>SUM(H12,H17,H22,H24)</f>
        <v>234867</v>
      </c>
      <c r="I25" s="5"/>
      <c r="J25" s="6">
        <f>SUM(J12,J22,J24)</f>
        <v>481191</v>
      </c>
      <c r="K25" s="5"/>
      <c r="L25" s="6">
        <f>SUM(L12,L17,L22,L24)</f>
        <v>1810680</v>
      </c>
    </row>
    <row r="26" spans="1:12" ht="18.75" customHeight="1" thickTop="1" x14ac:dyDescent="0.25"/>
    <row r="27" spans="1:12" ht="18.75" customHeight="1" x14ac:dyDescent="0.25">
      <c r="A27" s="2" t="s">
        <v>219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</row>
    <row r="28" spans="1:12" ht="18.75" customHeight="1" x14ac:dyDescent="0.25">
      <c r="A28" s="64" t="s">
        <v>155</v>
      </c>
      <c r="B28" s="5">
        <v>681480</v>
      </c>
      <c r="C28" s="5"/>
      <c r="D28" s="5">
        <v>342170</v>
      </c>
      <c r="E28" s="5"/>
      <c r="F28" s="5">
        <v>70972</v>
      </c>
      <c r="G28" s="65"/>
      <c r="H28" s="5">
        <v>208633</v>
      </c>
      <c r="I28" s="5"/>
      <c r="J28" s="5">
        <v>516734</v>
      </c>
      <c r="K28" s="65"/>
      <c r="L28" s="5">
        <f>SUM(B28:J28)</f>
        <v>1819989</v>
      </c>
    </row>
    <row r="29" spans="1:12" ht="18.75" customHeight="1" x14ac:dyDescent="0.25">
      <c r="A29" s="67"/>
      <c r="B29" s="23"/>
      <c r="C29" s="18"/>
      <c r="D29" s="23"/>
      <c r="E29" s="18"/>
      <c r="F29" s="23"/>
      <c r="G29" s="12"/>
      <c r="H29" s="23"/>
      <c r="I29" s="18"/>
      <c r="J29" s="23"/>
      <c r="K29" s="12"/>
      <c r="L29" s="24"/>
    </row>
    <row r="30" spans="1:12" ht="18.75" customHeight="1" x14ac:dyDescent="0.25">
      <c r="A30" s="66" t="s">
        <v>186</v>
      </c>
      <c r="B30" s="23"/>
      <c r="C30" s="12"/>
      <c r="D30" s="23"/>
      <c r="E30" s="12"/>
      <c r="F30" s="23"/>
      <c r="G30" s="12"/>
      <c r="H30" s="23"/>
      <c r="I30" s="18"/>
      <c r="J30" s="23"/>
      <c r="K30" s="12"/>
      <c r="L30" s="23"/>
    </row>
    <row r="31" spans="1:12" ht="18.75" customHeight="1" x14ac:dyDescent="0.25">
      <c r="A31" s="16" t="s">
        <v>168</v>
      </c>
      <c r="B31" s="172">
        <v>0</v>
      </c>
      <c r="C31" s="190"/>
      <c r="D31" s="172">
        <v>0</v>
      </c>
      <c r="E31" s="190"/>
      <c r="F31" s="172">
        <v>0</v>
      </c>
      <c r="G31" s="12"/>
      <c r="H31" s="23">
        <f>'SI-6'!H26</f>
        <v>61626</v>
      </c>
      <c r="I31" s="12"/>
      <c r="J31" s="191">
        <v>0</v>
      </c>
      <c r="K31" s="12"/>
      <c r="L31" s="24">
        <f>SUM(H31:J31)</f>
        <v>61626</v>
      </c>
    </row>
    <row r="32" spans="1:12" ht="18.75" customHeight="1" x14ac:dyDescent="0.25">
      <c r="A32" s="66" t="s">
        <v>133</v>
      </c>
      <c r="B32" s="20">
        <f>SUM(B31:B31)</f>
        <v>0</v>
      </c>
      <c r="C32" s="282"/>
      <c r="D32" s="20">
        <f>SUM(D31:D31)</f>
        <v>0</v>
      </c>
      <c r="E32" s="282"/>
      <c r="F32" s="20">
        <f>SUM(F31:F31)</f>
        <v>0</v>
      </c>
      <c r="G32" s="5"/>
      <c r="H32" s="20">
        <f>SUM(H31:H31)</f>
        <v>61626</v>
      </c>
      <c r="I32" s="5"/>
      <c r="J32" s="20">
        <f>SUM(J31:J31)</f>
        <v>0</v>
      </c>
      <c r="K32" s="5"/>
      <c r="L32" s="20">
        <f>SUM(L31:L31)</f>
        <v>61626</v>
      </c>
    </row>
    <row r="33" spans="1:12" ht="18.75" customHeight="1" x14ac:dyDescent="0.25">
      <c r="A33" s="66"/>
      <c r="B33" s="282"/>
      <c r="C33" s="282"/>
      <c r="D33" s="282"/>
      <c r="E33" s="282"/>
      <c r="F33" s="282"/>
      <c r="G33" s="5"/>
      <c r="H33" s="5"/>
      <c r="I33" s="5"/>
      <c r="J33" s="5"/>
      <c r="K33" s="5"/>
      <c r="L33" s="5"/>
    </row>
    <row r="34" spans="1:12" ht="18.75" customHeight="1" x14ac:dyDescent="0.25">
      <c r="A34" s="67" t="s">
        <v>70</v>
      </c>
      <c r="B34" s="172">
        <v>0</v>
      </c>
      <c r="C34" s="190"/>
      <c r="D34" s="172">
        <v>0</v>
      </c>
      <c r="E34" s="190"/>
      <c r="F34" s="172">
        <v>0</v>
      </c>
      <c r="G34" s="12"/>
      <c r="H34" s="24">
        <v>30551</v>
      </c>
      <c r="I34" s="12"/>
      <c r="J34" s="24">
        <f>-H34</f>
        <v>-30551</v>
      </c>
      <c r="K34" s="12"/>
      <c r="L34" s="191">
        <f>SUM(H34:J34)</f>
        <v>0</v>
      </c>
    </row>
    <row r="35" spans="1:12" ht="18.75" customHeight="1" thickBot="1" x14ac:dyDescent="0.3">
      <c r="A35" s="77" t="s">
        <v>220</v>
      </c>
      <c r="B35" s="6">
        <f>SUM(B28,B32,B34)</f>
        <v>681480</v>
      </c>
      <c r="C35" s="5"/>
      <c r="D35" s="6">
        <f>SUM(D28,D32,D34)</f>
        <v>342170</v>
      </c>
      <c r="E35" s="5"/>
      <c r="F35" s="6">
        <f>SUM(F28,F32,F34)</f>
        <v>70972</v>
      </c>
      <c r="G35" s="5"/>
      <c r="H35" s="6">
        <f>SUM(H28,H32,H34)</f>
        <v>300810</v>
      </c>
      <c r="I35" s="5"/>
      <c r="J35" s="6">
        <f>SUM(J28,J32,J34)</f>
        <v>486183</v>
      </c>
      <c r="K35" s="5"/>
      <c r="L35" s="6">
        <f>SUM(L28,L32,L34)</f>
        <v>1881615</v>
      </c>
    </row>
    <row r="36" spans="1:12" ht="18.75" customHeight="1" thickTop="1" x14ac:dyDescent="0.25"/>
  </sheetData>
  <mergeCells count="4">
    <mergeCell ref="F6:H6"/>
    <mergeCell ref="B10:L10"/>
    <mergeCell ref="B4:L4"/>
    <mergeCell ref="F5:H5"/>
  </mergeCells>
  <phoneticPr fontId="2" type="noConversion"/>
  <pageMargins left="0.7" right="0.7" top="0.48" bottom="0.5" header="0.5" footer="0.25"/>
  <pageSetup paperSize="9" scale="79" firstPageNumber="8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102"/>
  <sheetViews>
    <sheetView tabSelected="1" showOutlineSymbols="0" zoomScale="115" zoomScaleNormal="115" zoomScaleSheetLayoutView="70" workbookViewId="0">
      <selection activeCell="M19" sqref="M19"/>
    </sheetView>
  </sheetViews>
  <sheetFormatPr defaultColWidth="9.140625" defaultRowHeight="20.25" customHeight="1" x14ac:dyDescent="0.25"/>
  <cols>
    <col min="1" max="1" width="64" style="125" customWidth="1"/>
    <col min="2" max="2" width="12.85546875" style="57" customWidth="1"/>
    <col min="3" max="3" width="1.5703125" style="40" customWidth="1"/>
    <col min="4" max="4" width="12.85546875" style="57" customWidth="1"/>
    <col min="5" max="5" width="1.5703125" style="40" customWidth="1"/>
    <col min="6" max="6" width="12.85546875" style="40" customWidth="1"/>
    <col min="7" max="7" width="1.5703125" style="40" customWidth="1"/>
    <col min="8" max="8" width="12.85546875" style="40" customWidth="1"/>
    <col min="9" max="9" width="12.85546875" style="118" customWidth="1"/>
    <col min="10" max="10" width="14.42578125" style="118" customWidth="1"/>
    <col min="11" max="16384" width="9.140625" style="118"/>
  </cols>
  <sheetData>
    <row r="1" spans="1:10" s="119" customFormat="1" ht="20.25" customHeight="1" x14ac:dyDescent="0.25">
      <c r="A1" s="4" t="s">
        <v>157</v>
      </c>
      <c r="B1" s="85"/>
      <c r="C1" s="45"/>
      <c r="D1" s="85"/>
      <c r="E1" s="45"/>
      <c r="F1" s="45"/>
      <c r="G1" s="45"/>
      <c r="H1" s="45"/>
    </row>
    <row r="2" spans="1:10" ht="20.25" customHeight="1" x14ac:dyDescent="0.25">
      <c r="A2" s="120" t="s">
        <v>90</v>
      </c>
    </row>
    <row r="3" spans="1:10" s="124" customFormat="1" ht="20.25" customHeight="1" x14ac:dyDescent="0.25">
      <c r="A3" s="121"/>
      <c r="B3" s="122"/>
      <c r="C3" s="123"/>
      <c r="D3" s="122"/>
      <c r="E3" s="123"/>
      <c r="F3" s="123"/>
      <c r="G3" s="123"/>
      <c r="H3" s="123"/>
    </row>
    <row r="4" spans="1:10" ht="20.25" customHeight="1" x14ac:dyDescent="0.25">
      <c r="A4" s="125" t="s">
        <v>3</v>
      </c>
      <c r="B4" s="309" t="s">
        <v>2</v>
      </c>
      <c r="C4" s="309"/>
      <c r="D4" s="309"/>
      <c r="E4" s="254"/>
      <c r="F4" s="310" t="s">
        <v>15</v>
      </c>
      <c r="G4" s="310"/>
      <c r="H4" s="310"/>
      <c r="J4" s="222"/>
    </row>
    <row r="5" spans="1:10" ht="20.25" customHeight="1" x14ac:dyDescent="0.25">
      <c r="B5" s="309" t="s">
        <v>16</v>
      </c>
      <c r="C5" s="309"/>
      <c r="D5" s="309"/>
      <c r="E5" s="57"/>
      <c r="F5" s="309" t="s">
        <v>16</v>
      </c>
      <c r="G5" s="309"/>
      <c r="H5" s="309"/>
      <c r="J5" s="222"/>
    </row>
    <row r="6" spans="1:10" s="27" customFormat="1" ht="20.25" customHeight="1" x14ac:dyDescent="0.25">
      <c r="A6" s="56"/>
      <c r="B6" s="311" t="s">
        <v>216</v>
      </c>
      <c r="C6" s="311"/>
      <c r="D6" s="311"/>
      <c r="E6" s="122"/>
      <c r="F6" s="311" t="s">
        <v>216</v>
      </c>
      <c r="G6" s="311"/>
      <c r="H6" s="311"/>
      <c r="I6" s="61"/>
    </row>
    <row r="7" spans="1:10" s="27" customFormat="1" ht="20.25" customHeight="1" x14ac:dyDescent="0.25">
      <c r="A7" s="56"/>
      <c r="B7" s="311" t="s">
        <v>215</v>
      </c>
      <c r="C7" s="311"/>
      <c r="D7" s="311"/>
      <c r="E7" s="122"/>
      <c r="F7" s="311" t="s">
        <v>215</v>
      </c>
      <c r="G7" s="311"/>
      <c r="H7" s="311"/>
      <c r="I7" s="61"/>
    </row>
    <row r="8" spans="1:10" ht="20.25" customHeight="1" x14ac:dyDescent="0.25">
      <c r="B8" s="126" t="s">
        <v>156</v>
      </c>
      <c r="C8" s="127"/>
      <c r="D8" s="126" t="s">
        <v>136</v>
      </c>
      <c r="E8" s="127"/>
      <c r="F8" s="126" t="s">
        <v>156</v>
      </c>
      <c r="G8" s="127"/>
      <c r="H8" s="126" t="s">
        <v>136</v>
      </c>
    </row>
    <row r="9" spans="1:10" ht="20.25" customHeight="1" x14ac:dyDescent="0.25">
      <c r="B9" s="308" t="s">
        <v>86</v>
      </c>
      <c r="C9" s="308"/>
      <c r="D9" s="308"/>
      <c r="E9" s="308"/>
      <c r="F9" s="308"/>
      <c r="G9" s="308"/>
      <c r="H9" s="308"/>
    </row>
    <row r="10" spans="1:10" ht="20.25" customHeight="1" x14ac:dyDescent="0.25">
      <c r="A10" s="128" t="s">
        <v>33</v>
      </c>
      <c r="B10" s="129"/>
      <c r="C10" s="129"/>
      <c r="D10" s="253"/>
      <c r="E10" s="129"/>
      <c r="F10" s="129"/>
      <c r="G10" s="129"/>
      <c r="H10" s="253"/>
    </row>
    <row r="11" spans="1:10" ht="20.25" customHeight="1" x14ac:dyDescent="0.25">
      <c r="A11" s="125" t="s">
        <v>143</v>
      </c>
      <c r="B11" s="28">
        <f>'SI-6'!D26</f>
        <v>-107041</v>
      </c>
      <c r="C11" s="129"/>
      <c r="D11" s="28">
        <f>'SI-6'!F26</f>
        <v>-175690</v>
      </c>
      <c r="E11" s="129"/>
      <c r="F11" s="28">
        <f>'SI-6'!H26</f>
        <v>61626</v>
      </c>
      <c r="G11" s="131"/>
      <c r="H11" s="130">
        <f>'SI-6'!J26</f>
        <v>-135547</v>
      </c>
    </row>
    <row r="12" spans="1:10" ht="20.25" customHeight="1" x14ac:dyDescent="0.25">
      <c r="A12" s="132" t="s">
        <v>204</v>
      </c>
      <c r="B12" s="28"/>
      <c r="C12" s="129"/>
      <c r="D12" s="28"/>
      <c r="E12" s="129"/>
      <c r="F12" s="130"/>
      <c r="G12" s="131"/>
      <c r="H12" s="130"/>
    </row>
    <row r="13" spans="1:10" ht="20.25" customHeight="1" x14ac:dyDescent="0.25">
      <c r="A13" s="125" t="s">
        <v>194</v>
      </c>
      <c r="B13" s="28">
        <f>-'SI-6'!D25</f>
        <v>29676</v>
      </c>
      <c r="C13" s="129"/>
      <c r="D13" s="28">
        <f>-'SI-6'!F25</f>
        <v>-6882</v>
      </c>
      <c r="E13" s="129"/>
      <c r="F13" s="28">
        <f>-'SI-6'!H25</f>
        <v>8272</v>
      </c>
      <c r="G13" s="131"/>
      <c r="H13" s="28">
        <f>-'SI-6'!J25</f>
        <v>-6503</v>
      </c>
      <c r="J13" s="61"/>
    </row>
    <row r="14" spans="1:10" ht="20.25" customHeight="1" x14ac:dyDescent="0.25">
      <c r="A14" s="125" t="s">
        <v>37</v>
      </c>
      <c r="B14" s="28">
        <f>-'SI-6'!D22</f>
        <v>136505</v>
      </c>
      <c r="C14" s="129"/>
      <c r="D14" s="28">
        <f>-'SI-6'!F22</f>
        <v>152170</v>
      </c>
      <c r="E14" s="129"/>
      <c r="F14" s="28">
        <f>-'SI-6'!H22</f>
        <v>104290</v>
      </c>
      <c r="G14" s="131"/>
      <c r="H14" s="28">
        <f>-'SI-6'!J22</f>
        <v>119853</v>
      </c>
      <c r="J14" s="61"/>
    </row>
    <row r="15" spans="1:10" ht="20.25" customHeight="1" x14ac:dyDescent="0.25">
      <c r="A15" s="125" t="s">
        <v>238</v>
      </c>
      <c r="B15" s="28">
        <v>186696</v>
      </c>
      <c r="C15" s="129"/>
      <c r="D15" s="28">
        <v>167881</v>
      </c>
      <c r="E15" s="294"/>
      <c r="F15" s="130">
        <v>54722</v>
      </c>
      <c r="G15" s="131"/>
      <c r="H15" s="130">
        <v>55120</v>
      </c>
      <c r="J15" s="61"/>
    </row>
    <row r="16" spans="1:10" ht="20.25" customHeight="1" x14ac:dyDescent="0.25">
      <c r="A16" s="125" t="s">
        <v>112</v>
      </c>
      <c r="B16" s="28">
        <v>1253</v>
      </c>
      <c r="C16" s="129"/>
      <c r="D16" s="28">
        <v>1193</v>
      </c>
      <c r="E16" s="294"/>
      <c r="F16" s="130">
        <v>0</v>
      </c>
      <c r="G16" s="131"/>
      <c r="H16" s="130">
        <v>0</v>
      </c>
    </row>
    <row r="17" spans="1:10" ht="20.25" customHeight="1" x14ac:dyDescent="0.25">
      <c r="A17" s="125" t="s">
        <v>236</v>
      </c>
      <c r="B17" s="28">
        <v>2898</v>
      </c>
      <c r="C17" s="253"/>
      <c r="D17" s="28">
        <v>0</v>
      </c>
      <c r="E17" s="294"/>
      <c r="F17" s="130">
        <v>94</v>
      </c>
      <c r="G17" s="131"/>
      <c r="H17" s="130">
        <v>0</v>
      </c>
    </row>
    <row r="18" spans="1:10" ht="20.25" customHeight="1" x14ac:dyDescent="0.25">
      <c r="A18" s="125" t="s">
        <v>211</v>
      </c>
      <c r="B18" s="28">
        <v>24761</v>
      </c>
      <c r="C18" s="184"/>
      <c r="D18" s="28">
        <v>48000</v>
      </c>
      <c r="E18" s="294"/>
      <c r="F18" s="130">
        <v>0</v>
      </c>
      <c r="G18" s="131"/>
      <c r="H18" s="130">
        <v>-1</v>
      </c>
    </row>
    <row r="19" spans="1:10" ht="20.25" customHeight="1" x14ac:dyDescent="0.25">
      <c r="A19" s="125" t="s">
        <v>230</v>
      </c>
      <c r="B19" s="28">
        <v>6200</v>
      </c>
      <c r="C19" s="253"/>
      <c r="D19" s="28">
        <v>0</v>
      </c>
      <c r="E19" s="294"/>
      <c r="F19" s="130">
        <v>6200</v>
      </c>
      <c r="G19" s="131"/>
      <c r="H19" s="130">
        <v>0</v>
      </c>
    </row>
    <row r="20" spans="1:10" ht="20.25" customHeight="1" x14ac:dyDescent="0.25">
      <c r="A20" s="125" t="s">
        <v>240</v>
      </c>
      <c r="B20" s="28">
        <v>-34864</v>
      </c>
      <c r="C20" s="188"/>
      <c r="D20" s="28">
        <v>19618</v>
      </c>
      <c r="E20" s="294"/>
      <c r="F20" s="130">
        <v>0</v>
      </c>
      <c r="G20" s="131"/>
      <c r="H20" s="130">
        <v>16999</v>
      </c>
    </row>
    <row r="21" spans="1:10" ht="20.25" customHeight="1" x14ac:dyDescent="0.25">
      <c r="A21" s="125" t="s">
        <v>206</v>
      </c>
      <c r="B21" s="28">
        <v>-4534</v>
      </c>
      <c r="C21" s="253"/>
      <c r="D21" s="28">
        <v>-723</v>
      </c>
      <c r="E21" s="294"/>
      <c r="F21" s="130">
        <v>2921</v>
      </c>
      <c r="G21" s="131"/>
      <c r="H21" s="130">
        <v>1037</v>
      </c>
    </row>
    <row r="22" spans="1:10" ht="20.25" customHeight="1" x14ac:dyDescent="0.25">
      <c r="A22" s="125" t="s">
        <v>221</v>
      </c>
      <c r="B22" s="28">
        <v>6876</v>
      </c>
      <c r="C22" s="280"/>
      <c r="D22" s="28">
        <v>1419</v>
      </c>
      <c r="E22" s="294"/>
      <c r="F22" s="130">
        <v>0</v>
      </c>
      <c r="G22" s="131"/>
      <c r="H22" s="130">
        <v>0</v>
      </c>
    </row>
    <row r="23" spans="1:10" ht="20.25" customHeight="1" x14ac:dyDescent="0.25">
      <c r="A23" s="125" t="s">
        <v>148</v>
      </c>
      <c r="B23" s="28">
        <v>-1284</v>
      </c>
      <c r="C23" s="253"/>
      <c r="D23" s="28">
        <v>-621</v>
      </c>
      <c r="E23" s="294"/>
      <c r="F23" s="133">
        <v>-706</v>
      </c>
      <c r="G23" s="131"/>
      <c r="H23" s="133">
        <v>-89</v>
      </c>
    </row>
    <row r="24" spans="1:10" ht="20.25" customHeight="1" x14ac:dyDescent="0.25">
      <c r="A24" s="125" t="s">
        <v>134</v>
      </c>
      <c r="B24" s="28">
        <v>412</v>
      </c>
      <c r="C24" s="253"/>
      <c r="D24" s="28">
        <v>1964</v>
      </c>
      <c r="E24" s="294"/>
      <c r="F24" s="133">
        <v>73</v>
      </c>
      <c r="G24" s="131"/>
      <c r="H24" s="133">
        <v>1687</v>
      </c>
    </row>
    <row r="25" spans="1:10" ht="20.25" customHeight="1" x14ac:dyDescent="0.25">
      <c r="A25" s="125" t="s">
        <v>200</v>
      </c>
      <c r="B25" s="28">
        <v>1894</v>
      </c>
      <c r="C25" s="272"/>
      <c r="D25" s="28">
        <v>0</v>
      </c>
      <c r="E25" s="294"/>
      <c r="F25" s="130">
        <v>0</v>
      </c>
      <c r="G25" s="131"/>
      <c r="H25" s="133">
        <v>0</v>
      </c>
    </row>
    <row r="26" spans="1:10" ht="20.25" customHeight="1" x14ac:dyDescent="0.25">
      <c r="A26" s="125" t="s">
        <v>214</v>
      </c>
      <c r="B26" s="28">
        <v>1601</v>
      </c>
      <c r="C26" s="272"/>
      <c r="D26" s="28">
        <v>0</v>
      </c>
      <c r="E26" s="294">
        <v>0</v>
      </c>
      <c r="F26" s="133">
        <v>0</v>
      </c>
      <c r="G26" s="131"/>
      <c r="H26" s="133">
        <v>0</v>
      </c>
    </row>
    <row r="27" spans="1:10" ht="20.25" customHeight="1" x14ac:dyDescent="0.25">
      <c r="A27" s="125" t="s">
        <v>233</v>
      </c>
      <c r="B27" s="28">
        <v>6637</v>
      </c>
      <c r="C27" s="253"/>
      <c r="D27" s="28">
        <v>27175</v>
      </c>
      <c r="E27" s="294"/>
      <c r="F27" s="133">
        <v>3333</v>
      </c>
      <c r="G27" s="131"/>
      <c r="H27" s="133">
        <v>20101</v>
      </c>
    </row>
    <row r="28" spans="1:10" ht="20.25" customHeight="1" x14ac:dyDescent="0.25">
      <c r="A28" s="125" t="s">
        <v>109</v>
      </c>
      <c r="B28" s="28">
        <v>1753</v>
      </c>
      <c r="C28" s="253"/>
      <c r="D28" s="145">
        <v>188</v>
      </c>
      <c r="E28" s="294"/>
      <c r="F28" s="130">
        <v>0</v>
      </c>
      <c r="G28" s="131"/>
      <c r="H28" s="130">
        <v>0</v>
      </c>
    </row>
    <row r="29" spans="1:10" ht="20.25" customHeight="1" x14ac:dyDescent="0.25">
      <c r="A29" s="125" t="s">
        <v>93</v>
      </c>
      <c r="B29" s="134">
        <v>-913</v>
      </c>
      <c r="C29" s="253"/>
      <c r="D29" s="134">
        <v>-1230</v>
      </c>
      <c r="E29" s="294"/>
      <c r="F29" s="135">
        <v>-3319</v>
      </c>
      <c r="G29" s="131"/>
      <c r="H29" s="135">
        <v>-327</v>
      </c>
    </row>
    <row r="30" spans="1:10" s="61" customFormat="1" ht="20.25" customHeight="1" x14ac:dyDescent="0.25">
      <c r="A30" s="136"/>
      <c r="B30" s="137">
        <f>SUM(B11:B29)</f>
        <v>258526</v>
      </c>
      <c r="C30" s="137"/>
      <c r="D30" s="137">
        <f>SUM(D11:D29)</f>
        <v>234462</v>
      </c>
      <c r="E30" s="137"/>
      <c r="F30" s="137">
        <f>SUM(F11:F29)</f>
        <v>237506</v>
      </c>
      <c r="G30" s="137"/>
      <c r="H30" s="137">
        <f>SUM(H11:H29)</f>
        <v>72330</v>
      </c>
      <c r="J30" s="118"/>
    </row>
    <row r="31" spans="1:10" ht="20.25" customHeight="1" x14ac:dyDescent="0.25">
      <c r="A31" s="132" t="s">
        <v>34</v>
      </c>
      <c r="B31" s="253"/>
      <c r="C31" s="253"/>
      <c r="D31" s="253"/>
      <c r="E31" s="253"/>
      <c r="F31" s="131"/>
      <c r="G31" s="131"/>
      <c r="H31" s="131"/>
    </row>
    <row r="32" spans="1:10" ht="20.25" customHeight="1" x14ac:dyDescent="0.25">
      <c r="A32" s="125" t="s">
        <v>158</v>
      </c>
      <c r="B32" s="28">
        <v>-89001</v>
      </c>
      <c r="C32" s="129"/>
      <c r="D32" s="28">
        <v>-154957</v>
      </c>
      <c r="E32" s="253"/>
      <c r="F32" s="28">
        <v>-128284</v>
      </c>
      <c r="G32" s="131"/>
      <c r="H32" s="28">
        <v>31502</v>
      </c>
    </row>
    <row r="33" spans="1:10" ht="20.25" customHeight="1" x14ac:dyDescent="0.25">
      <c r="A33" s="125" t="s">
        <v>35</v>
      </c>
      <c r="B33" s="28">
        <v>295255</v>
      </c>
      <c r="C33" s="129"/>
      <c r="D33" s="28">
        <v>91725</v>
      </c>
      <c r="E33" s="253"/>
      <c r="F33" s="28">
        <v>144944</v>
      </c>
      <c r="G33" s="131"/>
      <c r="H33" s="28">
        <v>153270</v>
      </c>
      <c r="I33" s="28"/>
      <c r="J33" s="28"/>
    </row>
    <row r="34" spans="1:10" ht="20.25" customHeight="1" x14ac:dyDescent="0.25">
      <c r="A34" s="125" t="s">
        <v>0</v>
      </c>
      <c r="B34" s="28">
        <v>-43591</v>
      </c>
      <c r="C34" s="129"/>
      <c r="D34" s="28">
        <v>9366</v>
      </c>
      <c r="E34" s="253"/>
      <c r="F34" s="28">
        <v>-22325</v>
      </c>
      <c r="G34" s="131"/>
      <c r="H34" s="28">
        <v>10282</v>
      </c>
      <c r="I34" s="28"/>
      <c r="J34" s="28"/>
    </row>
    <row r="35" spans="1:10" ht="20.25" customHeight="1" x14ac:dyDescent="0.25">
      <c r="A35" s="125" t="s">
        <v>27</v>
      </c>
      <c r="B35" s="28">
        <v>1088</v>
      </c>
      <c r="C35" s="129"/>
      <c r="D35" s="28">
        <v>-1567</v>
      </c>
      <c r="E35" s="253"/>
      <c r="F35" s="28">
        <v>15</v>
      </c>
      <c r="G35" s="131"/>
      <c r="H35" s="28">
        <v>47</v>
      </c>
      <c r="I35" s="28"/>
      <c r="J35" s="28"/>
    </row>
    <row r="36" spans="1:10" ht="20.25" customHeight="1" x14ac:dyDescent="0.25">
      <c r="A36" s="125" t="s">
        <v>187</v>
      </c>
      <c r="B36" s="28">
        <v>91057</v>
      </c>
      <c r="C36" s="129"/>
      <c r="D36" s="28">
        <v>4859</v>
      </c>
      <c r="E36" s="253"/>
      <c r="F36" s="28">
        <v>6972</v>
      </c>
      <c r="G36" s="131"/>
      <c r="H36" s="28">
        <v>-17292</v>
      </c>
      <c r="I36" s="28"/>
      <c r="J36" s="28"/>
    </row>
    <row r="37" spans="1:10" ht="20.25" customHeight="1" x14ac:dyDescent="0.25">
      <c r="A37" s="125" t="s">
        <v>72</v>
      </c>
      <c r="B37" s="28">
        <v>-9377</v>
      </c>
      <c r="C37" s="129"/>
      <c r="D37" s="28">
        <v>-8542</v>
      </c>
      <c r="E37" s="253"/>
      <c r="F37" s="28">
        <v>-4202</v>
      </c>
      <c r="G37" s="131"/>
      <c r="H37" s="28">
        <v>-8663</v>
      </c>
      <c r="I37" s="28"/>
      <c r="J37" s="28"/>
    </row>
    <row r="38" spans="1:10" ht="20.25" customHeight="1" x14ac:dyDescent="0.25">
      <c r="A38" s="125" t="s">
        <v>7</v>
      </c>
      <c r="B38" s="28">
        <v>-730</v>
      </c>
      <c r="C38" s="129"/>
      <c r="D38" s="28">
        <v>-948</v>
      </c>
      <c r="E38" s="253"/>
      <c r="F38" s="28">
        <v>-247</v>
      </c>
      <c r="G38" s="131"/>
      <c r="H38" s="28">
        <v>83</v>
      </c>
      <c r="I38" s="28"/>
      <c r="J38" s="28"/>
    </row>
    <row r="39" spans="1:10" ht="20.25" customHeight="1" x14ac:dyDescent="0.25">
      <c r="A39" s="125" t="s">
        <v>234</v>
      </c>
      <c r="B39" s="28">
        <v>-25339</v>
      </c>
      <c r="C39" s="294"/>
      <c r="D39" s="28">
        <v>-1908</v>
      </c>
      <c r="E39" s="294"/>
      <c r="F39" s="28">
        <v>-16849</v>
      </c>
      <c r="G39" s="131"/>
      <c r="H39" s="28">
        <v>-1045</v>
      </c>
      <c r="I39" s="28"/>
      <c r="J39" s="28"/>
    </row>
    <row r="40" spans="1:10" ht="20.25" customHeight="1" x14ac:dyDescent="0.25">
      <c r="A40" s="125" t="s">
        <v>228</v>
      </c>
      <c r="B40" s="134">
        <v>2326</v>
      </c>
      <c r="C40" s="129"/>
      <c r="D40" s="134">
        <v>0</v>
      </c>
      <c r="E40" s="253"/>
      <c r="F40" s="134">
        <v>0</v>
      </c>
      <c r="G40" s="131"/>
      <c r="H40" s="134">
        <v>0</v>
      </c>
      <c r="I40" s="28"/>
      <c r="J40" s="28"/>
    </row>
    <row r="41" spans="1:10" ht="20.25" customHeight="1" x14ac:dyDescent="0.25">
      <c r="A41" s="125" t="s">
        <v>149</v>
      </c>
      <c r="B41" s="28">
        <f>SUM(B30:B40)</f>
        <v>480214</v>
      </c>
      <c r="C41" s="129"/>
      <c r="D41" s="28">
        <f>SUM(D30:D40)</f>
        <v>172490</v>
      </c>
      <c r="E41" s="253"/>
      <c r="F41" s="28">
        <f>SUM(F30:F40)</f>
        <v>217530</v>
      </c>
      <c r="H41" s="28">
        <f>SUM(H30:H40)</f>
        <v>240514</v>
      </c>
    </row>
    <row r="42" spans="1:10" ht="20.25" customHeight="1" x14ac:dyDescent="0.25">
      <c r="A42" s="125" t="s">
        <v>229</v>
      </c>
      <c r="B42" s="28">
        <v>16279</v>
      </c>
      <c r="C42" s="294"/>
      <c r="D42" s="28">
        <v>0</v>
      </c>
      <c r="E42" s="294"/>
      <c r="F42" s="28">
        <v>16279</v>
      </c>
      <c r="H42" s="28">
        <v>0</v>
      </c>
    </row>
    <row r="43" spans="1:10" ht="20.25" customHeight="1" x14ac:dyDescent="0.25">
      <c r="A43" s="125" t="s">
        <v>114</v>
      </c>
      <c r="B43" s="28">
        <v>-19391</v>
      </c>
      <c r="C43" s="129"/>
      <c r="D43" s="28">
        <v>-22953</v>
      </c>
      <c r="E43" s="253"/>
      <c r="F43" s="28">
        <v>-18012</v>
      </c>
      <c r="G43" s="131"/>
      <c r="H43" s="28">
        <v>-20423</v>
      </c>
    </row>
    <row r="44" spans="1:10" s="27" customFormat="1" ht="20.25" customHeight="1" x14ac:dyDescent="0.25">
      <c r="A44" s="9" t="s">
        <v>150</v>
      </c>
      <c r="B44" s="138">
        <f>SUM(B41,B42:B43)</f>
        <v>477102</v>
      </c>
      <c r="C44" s="139"/>
      <c r="D44" s="138">
        <f>SUM(D41,D43:D43)</f>
        <v>149537</v>
      </c>
      <c r="E44" s="140"/>
      <c r="F44" s="138">
        <f>SUM(F41,F42:F43)</f>
        <v>215797</v>
      </c>
      <c r="G44" s="139"/>
      <c r="H44" s="138">
        <f>SUM(H41,H43:H43)</f>
        <v>220091</v>
      </c>
      <c r="J44" s="118"/>
    </row>
    <row r="45" spans="1:10" s="27" customFormat="1" ht="20.25" customHeight="1" x14ac:dyDescent="0.25">
      <c r="A45" s="56"/>
      <c r="B45" s="141"/>
      <c r="C45" s="28"/>
      <c r="D45" s="141"/>
      <c r="E45" s="40"/>
      <c r="F45" s="28"/>
      <c r="G45" s="28"/>
      <c r="H45" s="28"/>
      <c r="J45" s="118"/>
    </row>
    <row r="46" spans="1:10" s="119" customFormat="1" ht="20.25" customHeight="1" x14ac:dyDescent="0.25">
      <c r="A46" s="4" t="s">
        <v>157</v>
      </c>
      <c r="B46" s="85"/>
      <c r="C46" s="45"/>
      <c r="D46" s="85"/>
      <c r="E46" s="45"/>
      <c r="F46" s="45"/>
      <c r="G46" s="45"/>
      <c r="H46" s="45"/>
    </row>
    <row r="47" spans="1:10" ht="20.25" customHeight="1" x14ac:dyDescent="0.25">
      <c r="A47" s="142" t="s">
        <v>90</v>
      </c>
    </row>
    <row r="48" spans="1:10" s="124" customFormat="1" ht="20.25" customHeight="1" x14ac:dyDescent="0.25">
      <c r="A48" s="121"/>
      <c r="B48" s="122"/>
      <c r="C48" s="123"/>
      <c r="D48" s="122"/>
      <c r="E48" s="123"/>
      <c r="F48" s="123"/>
      <c r="G48" s="123"/>
      <c r="H48" s="123"/>
      <c r="J48" s="118"/>
    </row>
    <row r="49" spans="1:10" ht="20.25" customHeight="1" x14ac:dyDescent="0.25">
      <c r="A49" s="125" t="s">
        <v>3</v>
      </c>
      <c r="B49" s="309" t="s">
        <v>2</v>
      </c>
      <c r="C49" s="309"/>
      <c r="D49" s="309"/>
      <c r="E49" s="254"/>
      <c r="F49" s="310" t="s">
        <v>15</v>
      </c>
      <c r="G49" s="310"/>
      <c r="H49" s="310"/>
    </row>
    <row r="50" spans="1:10" ht="20.25" customHeight="1" x14ac:dyDescent="0.25">
      <c r="B50" s="309" t="s">
        <v>16</v>
      </c>
      <c r="C50" s="309"/>
      <c r="D50" s="309"/>
      <c r="E50" s="57"/>
      <c r="F50" s="309" t="s">
        <v>16</v>
      </c>
      <c r="G50" s="309"/>
      <c r="H50" s="309"/>
    </row>
    <row r="51" spans="1:10" s="27" customFormat="1" ht="20.25" customHeight="1" x14ac:dyDescent="0.25">
      <c r="A51" s="56"/>
      <c r="B51" s="311" t="s">
        <v>216</v>
      </c>
      <c r="C51" s="311"/>
      <c r="D51" s="311"/>
      <c r="E51" s="122"/>
      <c r="F51" s="311" t="s">
        <v>216</v>
      </c>
      <c r="G51" s="311"/>
      <c r="H51" s="311"/>
      <c r="I51" s="61"/>
    </row>
    <row r="52" spans="1:10" s="27" customFormat="1" ht="20.25" customHeight="1" x14ac:dyDescent="0.25">
      <c r="A52" s="56"/>
      <c r="B52" s="311" t="s">
        <v>215</v>
      </c>
      <c r="C52" s="311"/>
      <c r="D52" s="311"/>
      <c r="E52" s="122"/>
      <c r="F52" s="311" t="s">
        <v>215</v>
      </c>
      <c r="G52" s="311"/>
      <c r="H52" s="311"/>
      <c r="I52" s="61"/>
    </row>
    <row r="53" spans="1:10" ht="20.25" customHeight="1" x14ac:dyDescent="0.25">
      <c r="B53" s="126" t="s">
        <v>156</v>
      </c>
      <c r="C53" s="127"/>
      <c r="D53" s="126" t="s">
        <v>136</v>
      </c>
      <c r="E53" s="127"/>
      <c r="F53" s="126" t="s">
        <v>156</v>
      </c>
      <c r="G53" s="127"/>
      <c r="H53" s="126" t="s">
        <v>136</v>
      </c>
    </row>
    <row r="54" spans="1:10" ht="20.25" customHeight="1" x14ac:dyDescent="0.25">
      <c r="B54" s="308" t="s">
        <v>86</v>
      </c>
      <c r="C54" s="308"/>
      <c r="D54" s="308"/>
      <c r="E54" s="308"/>
      <c r="F54" s="308"/>
      <c r="G54" s="308"/>
      <c r="H54" s="308"/>
    </row>
    <row r="55" spans="1:10" s="27" customFormat="1" ht="20.25" customHeight="1" x14ac:dyDescent="0.25">
      <c r="A55" s="143" t="s">
        <v>13</v>
      </c>
      <c r="B55" s="28"/>
      <c r="C55" s="28"/>
      <c r="D55" s="28"/>
      <c r="E55" s="40"/>
      <c r="F55" s="144"/>
      <c r="G55" s="144"/>
      <c r="H55" s="144"/>
      <c r="J55" s="118"/>
    </row>
    <row r="56" spans="1:10" s="27" customFormat="1" ht="20.25" customHeight="1" x14ac:dyDescent="0.25">
      <c r="A56" s="56" t="s">
        <v>153</v>
      </c>
      <c r="B56" s="28">
        <v>0</v>
      </c>
      <c r="C56" s="28"/>
      <c r="D56" s="28">
        <v>0</v>
      </c>
      <c r="E56" s="40"/>
      <c r="F56" s="28">
        <v>994218</v>
      </c>
      <c r="G56" s="28"/>
      <c r="H56" s="28">
        <v>38000</v>
      </c>
      <c r="J56" s="118"/>
    </row>
    <row r="57" spans="1:10" ht="20.25" customHeight="1" x14ac:dyDescent="0.25">
      <c r="A57" s="56" t="s">
        <v>145</v>
      </c>
      <c r="B57" s="28">
        <v>0</v>
      </c>
      <c r="C57" s="294"/>
      <c r="D57" s="28">
        <v>-6000</v>
      </c>
      <c r="E57" s="294"/>
      <c r="F57" s="28">
        <v>0</v>
      </c>
      <c r="G57" s="131"/>
      <c r="H57" s="28">
        <v>-6000</v>
      </c>
    </row>
    <row r="58" spans="1:10" ht="20.25" customHeight="1" x14ac:dyDescent="0.25">
      <c r="A58" s="56" t="s">
        <v>225</v>
      </c>
      <c r="B58" s="28">
        <v>0</v>
      </c>
      <c r="C58" s="294"/>
      <c r="D58" s="28">
        <v>6000</v>
      </c>
      <c r="E58" s="294"/>
      <c r="F58" s="28">
        <v>0</v>
      </c>
      <c r="G58" s="131"/>
      <c r="H58" s="28">
        <v>6000</v>
      </c>
    </row>
    <row r="59" spans="1:10" ht="20.25" customHeight="1" x14ac:dyDescent="0.25">
      <c r="A59" s="56" t="s">
        <v>235</v>
      </c>
      <c r="B59" s="28">
        <v>0</v>
      </c>
      <c r="C59" s="294"/>
      <c r="D59" s="28">
        <v>0</v>
      </c>
      <c r="E59" s="294"/>
      <c r="F59" s="28">
        <v>-1000000</v>
      </c>
      <c r="G59" s="131"/>
      <c r="H59" s="28">
        <v>0</v>
      </c>
    </row>
    <row r="60" spans="1:10" ht="20.25" customHeight="1" x14ac:dyDescent="0.25">
      <c r="A60" s="27" t="s">
        <v>146</v>
      </c>
      <c r="B60" s="28">
        <v>-33</v>
      </c>
      <c r="C60" s="294"/>
      <c r="D60" s="28">
        <v>-65</v>
      </c>
      <c r="E60" s="294"/>
      <c r="F60" s="28">
        <v>-33</v>
      </c>
      <c r="G60" s="131"/>
      <c r="H60" s="28">
        <v>-65</v>
      </c>
    </row>
    <row r="61" spans="1:10" s="27" customFormat="1" ht="20.25" customHeight="1" x14ac:dyDescent="0.25">
      <c r="A61" s="56" t="s">
        <v>94</v>
      </c>
      <c r="B61" s="28">
        <v>-137192</v>
      </c>
      <c r="C61" s="28"/>
      <c r="D61" s="28">
        <v>-93874</v>
      </c>
      <c r="E61" s="40"/>
      <c r="F61" s="28">
        <v>-5702</v>
      </c>
      <c r="G61" s="28"/>
      <c r="H61" s="28">
        <v>-3701</v>
      </c>
      <c r="I61" s="145"/>
      <c r="J61" s="118"/>
    </row>
    <row r="62" spans="1:10" s="27" customFormat="1" ht="20.25" customHeight="1" x14ac:dyDescent="0.25">
      <c r="A62" s="56" t="s">
        <v>232</v>
      </c>
      <c r="B62" s="28">
        <v>-68</v>
      </c>
      <c r="C62" s="28"/>
      <c r="D62" s="28">
        <v>0</v>
      </c>
      <c r="E62" s="40"/>
      <c r="F62" s="28">
        <v>0</v>
      </c>
      <c r="G62" s="28"/>
      <c r="H62" s="28">
        <v>0</v>
      </c>
      <c r="I62" s="145"/>
      <c r="J62" s="118"/>
    </row>
    <row r="63" spans="1:10" s="27" customFormat="1" ht="20.25" customHeight="1" x14ac:dyDescent="0.25">
      <c r="A63" s="56" t="s">
        <v>95</v>
      </c>
      <c r="B63" s="145">
        <v>1672</v>
      </c>
      <c r="C63" s="28"/>
      <c r="D63" s="145">
        <v>1165</v>
      </c>
      <c r="E63" s="40"/>
      <c r="F63" s="28">
        <v>707</v>
      </c>
      <c r="G63" s="28"/>
      <c r="H63" s="28">
        <v>89</v>
      </c>
      <c r="I63" s="28"/>
      <c r="J63" s="118"/>
    </row>
    <row r="64" spans="1:10" s="27" customFormat="1" ht="20.25" customHeight="1" x14ac:dyDescent="0.25">
      <c r="A64" s="27" t="s">
        <v>73</v>
      </c>
      <c r="B64" s="145">
        <v>-4788</v>
      </c>
      <c r="C64" s="145"/>
      <c r="D64" s="145">
        <v>-6189</v>
      </c>
      <c r="E64" s="123"/>
      <c r="F64" s="145">
        <v>0</v>
      </c>
      <c r="G64" s="145"/>
      <c r="H64" s="145">
        <v>0</v>
      </c>
      <c r="I64" s="28"/>
      <c r="J64" s="118"/>
    </row>
    <row r="65" spans="1:10" s="27" customFormat="1" ht="20.25" customHeight="1" x14ac:dyDescent="0.25">
      <c r="A65" s="56" t="s">
        <v>32</v>
      </c>
      <c r="B65" s="28">
        <v>913</v>
      </c>
      <c r="C65" s="28"/>
      <c r="D65" s="28">
        <v>1230</v>
      </c>
      <c r="E65" s="40"/>
      <c r="F65" s="28">
        <v>3319</v>
      </c>
      <c r="G65" s="28"/>
      <c r="H65" s="28">
        <v>327</v>
      </c>
      <c r="J65" s="118"/>
    </row>
    <row r="66" spans="1:10" s="146" customFormat="1" ht="20.25" customHeight="1" x14ac:dyDescent="0.25">
      <c r="A66" s="9" t="s">
        <v>91</v>
      </c>
      <c r="B66" s="138">
        <f>SUM(B56:B65)</f>
        <v>-139496</v>
      </c>
      <c r="C66" s="139"/>
      <c r="D66" s="138">
        <f>SUM(D56:D65)</f>
        <v>-97733</v>
      </c>
      <c r="E66" s="140"/>
      <c r="F66" s="138">
        <f>SUM(F56:F65)</f>
        <v>-7491</v>
      </c>
      <c r="G66" s="139"/>
      <c r="H66" s="138">
        <f>SUM(H56:H65)</f>
        <v>34650</v>
      </c>
      <c r="I66" s="145"/>
      <c r="J66" s="118"/>
    </row>
    <row r="67" spans="1:10" s="27" customFormat="1" ht="20.25" customHeight="1" x14ac:dyDescent="0.25">
      <c r="A67" s="9"/>
      <c r="B67" s="145"/>
      <c r="C67" s="28"/>
      <c r="D67" s="145"/>
      <c r="E67" s="40"/>
      <c r="F67" s="145"/>
      <c r="G67" s="28"/>
      <c r="H67" s="145"/>
      <c r="I67" s="145"/>
      <c r="J67" s="118"/>
    </row>
    <row r="68" spans="1:10" s="27" customFormat="1" ht="20.25" customHeight="1" x14ac:dyDescent="0.25">
      <c r="A68" s="143" t="s">
        <v>14</v>
      </c>
      <c r="B68" s="28"/>
      <c r="C68" s="28"/>
      <c r="D68" s="28"/>
      <c r="E68" s="40"/>
      <c r="F68" s="28"/>
      <c r="G68" s="28"/>
      <c r="H68" s="28"/>
      <c r="I68" s="145"/>
      <c r="J68" s="118"/>
    </row>
    <row r="69" spans="1:10" s="27" customFormat="1" ht="20.25" customHeight="1" x14ac:dyDescent="0.25">
      <c r="A69" s="56" t="s">
        <v>226</v>
      </c>
      <c r="I69" s="145"/>
      <c r="J69" s="118"/>
    </row>
    <row r="70" spans="1:10" s="27" customFormat="1" ht="20.25" customHeight="1" x14ac:dyDescent="0.25">
      <c r="A70" s="56" t="s">
        <v>75</v>
      </c>
      <c r="B70" s="147">
        <v>-52578</v>
      </c>
      <c r="C70" s="28"/>
      <c r="D70" s="147">
        <v>173797</v>
      </c>
      <c r="E70" s="40"/>
      <c r="F70" s="27">
        <v>-22927</v>
      </c>
      <c r="G70" s="28"/>
      <c r="H70" s="27">
        <v>-59893</v>
      </c>
      <c r="I70" s="145"/>
      <c r="J70" s="118"/>
    </row>
    <row r="71" spans="1:10" s="27" customFormat="1" ht="20.25" customHeight="1" x14ac:dyDescent="0.25">
      <c r="A71" s="56" t="s">
        <v>197</v>
      </c>
      <c r="B71" s="147">
        <v>-27689</v>
      </c>
      <c r="C71" s="28"/>
      <c r="D71" s="147">
        <v>-35355</v>
      </c>
      <c r="E71" s="40"/>
      <c r="F71" s="28">
        <v>-15675</v>
      </c>
      <c r="G71" s="28"/>
      <c r="H71" s="28">
        <v>-34312</v>
      </c>
      <c r="I71" s="145"/>
      <c r="J71" s="118"/>
    </row>
    <row r="72" spans="1:10" s="27" customFormat="1" ht="20.25" customHeight="1" x14ac:dyDescent="0.25">
      <c r="A72" s="56" t="s">
        <v>188</v>
      </c>
      <c r="B72" s="145">
        <v>-1050</v>
      </c>
      <c r="C72" s="28"/>
      <c r="D72" s="145">
        <v>-800</v>
      </c>
      <c r="E72" s="40"/>
      <c r="F72" s="28">
        <v>0</v>
      </c>
      <c r="G72" s="28"/>
      <c r="H72" s="28">
        <v>0</v>
      </c>
      <c r="I72" s="145"/>
      <c r="J72" s="118"/>
    </row>
    <row r="73" spans="1:10" s="27" customFormat="1" ht="20.25" customHeight="1" x14ac:dyDescent="0.25">
      <c r="A73" s="56" t="s">
        <v>111</v>
      </c>
      <c r="B73" s="147">
        <v>-78608</v>
      </c>
      <c r="C73" s="28"/>
      <c r="D73" s="147">
        <v>-98750</v>
      </c>
      <c r="E73" s="40"/>
      <c r="F73" s="145">
        <v>-78750</v>
      </c>
      <c r="G73" s="28"/>
      <c r="H73" s="145">
        <v>-61250</v>
      </c>
      <c r="I73" s="28"/>
      <c r="J73" s="118"/>
    </row>
    <row r="74" spans="1:10" s="27" customFormat="1" ht="20.25" customHeight="1" x14ac:dyDescent="0.25">
      <c r="A74" s="56" t="s">
        <v>198</v>
      </c>
      <c r="B74" s="147">
        <v>0</v>
      </c>
      <c r="C74" s="28"/>
      <c r="D74" s="147">
        <v>-6815</v>
      </c>
      <c r="E74" s="40"/>
      <c r="F74" s="145">
        <v>0</v>
      </c>
      <c r="G74" s="28"/>
      <c r="H74" s="145">
        <v>-6815</v>
      </c>
      <c r="I74" s="28"/>
      <c r="J74" s="118"/>
    </row>
    <row r="75" spans="1:10" s="27" customFormat="1" ht="20.25" customHeight="1" x14ac:dyDescent="0.25">
      <c r="A75" s="148" t="s">
        <v>41</v>
      </c>
      <c r="B75" s="147">
        <v>-137218</v>
      </c>
      <c r="C75" s="28"/>
      <c r="D75" s="147">
        <v>-149637</v>
      </c>
      <c r="E75" s="40"/>
      <c r="F75" s="28">
        <v>-105314</v>
      </c>
      <c r="G75" s="28"/>
      <c r="H75" s="28">
        <v>-119297</v>
      </c>
      <c r="I75" s="145"/>
      <c r="J75" s="118"/>
    </row>
    <row r="76" spans="1:10" s="27" customFormat="1" ht="20.25" customHeight="1" x14ac:dyDescent="0.25">
      <c r="A76" s="56" t="s">
        <v>40</v>
      </c>
      <c r="B76" s="147">
        <v>-4899</v>
      </c>
      <c r="C76" s="28"/>
      <c r="D76" s="147">
        <v>-5851</v>
      </c>
      <c r="E76" s="40"/>
      <c r="F76" s="28">
        <v>-1685</v>
      </c>
      <c r="G76" s="28"/>
      <c r="H76" s="28">
        <v>-2219</v>
      </c>
      <c r="I76" s="145"/>
      <c r="J76" s="118"/>
    </row>
    <row r="77" spans="1:10" s="146" customFormat="1" ht="20.25" customHeight="1" x14ac:dyDescent="0.25">
      <c r="A77" s="142" t="s">
        <v>208</v>
      </c>
      <c r="B77" s="149">
        <f>SUM(B70:B76)</f>
        <v>-302042</v>
      </c>
      <c r="C77" s="139"/>
      <c r="D77" s="149">
        <f>SUM(D70:D76)</f>
        <v>-123411</v>
      </c>
      <c r="E77" s="140"/>
      <c r="F77" s="149">
        <f>SUM(F70:F76)</f>
        <v>-224351</v>
      </c>
      <c r="G77" s="140"/>
      <c r="H77" s="149">
        <f>SUM(H70:H76)</f>
        <v>-283786</v>
      </c>
      <c r="I77" s="145"/>
      <c r="J77" s="118"/>
    </row>
    <row r="78" spans="1:10" s="146" customFormat="1" ht="20.25" customHeight="1" x14ac:dyDescent="0.25">
      <c r="A78" s="125" t="s">
        <v>96</v>
      </c>
      <c r="B78" s="150"/>
      <c r="C78" s="139"/>
      <c r="D78" s="150"/>
      <c r="E78" s="140"/>
      <c r="F78" s="150"/>
      <c r="G78" s="140"/>
      <c r="H78" s="150"/>
      <c r="I78" s="145"/>
      <c r="J78" s="118"/>
    </row>
    <row r="79" spans="1:10" s="146" customFormat="1" ht="20.25" customHeight="1" x14ac:dyDescent="0.25">
      <c r="A79" s="125" t="s">
        <v>97</v>
      </c>
      <c r="B79" s="123">
        <f>B77+B66+B44</f>
        <v>35564</v>
      </c>
      <c r="C79" s="145"/>
      <c r="D79" s="123">
        <f>D77+D66+D44</f>
        <v>-71607</v>
      </c>
      <c r="E79" s="123">
        <v>-3999</v>
      </c>
      <c r="F79" s="123">
        <f>F77+F66+F44</f>
        <v>-16045</v>
      </c>
      <c r="G79" s="123"/>
      <c r="H79" s="123">
        <f>H77+H66+H44</f>
        <v>-29045</v>
      </c>
      <c r="I79" s="145"/>
      <c r="J79" s="118"/>
    </row>
    <row r="80" spans="1:10" s="146" customFormat="1" ht="20.25" customHeight="1" x14ac:dyDescent="0.25">
      <c r="A80" s="125" t="s">
        <v>98</v>
      </c>
      <c r="B80" s="123"/>
      <c r="C80" s="145"/>
      <c r="D80" s="123"/>
      <c r="E80" s="123"/>
      <c r="F80" s="123"/>
      <c r="G80" s="123"/>
      <c r="H80" s="123"/>
      <c r="I80" s="145"/>
      <c r="J80" s="118"/>
    </row>
    <row r="81" spans="1:10" s="146" customFormat="1" ht="20.25" customHeight="1" x14ac:dyDescent="0.25">
      <c r="A81" s="125" t="s">
        <v>237</v>
      </c>
      <c r="B81" s="151">
        <f>'SI-6'!D30</f>
        <v>1901</v>
      </c>
      <c r="C81" s="28"/>
      <c r="D81" s="151">
        <v>-6777</v>
      </c>
      <c r="E81" s="40"/>
      <c r="F81" s="151">
        <f>'SI-6'!H30</f>
        <v>0</v>
      </c>
      <c r="G81" s="40"/>
      <c r="H81" s="151">
        <v>0</v>
      </c>
      <c r="I81" s="145"/>
      <c r="J81" s="118"/>
    </row>
    <row r="82" spans="1:10" s="27" customFormat="1" ht="20.25" customHeight="1" x14ac:dyDescent="0.25">
      <c r="A82" s="9" t="s">
        <v>92</v>
      </c>
      <c r="B82" s="152">
        <f>SUM(B79:B81)</f>
        <v>37465</v>
      </c>
      <c r="C82" s="140"/>
      <c r="D82" s="152">
        <f>SUM(D79:D81)</f>
        <v>-78384</v>
      </c>
      <c r="E82" s="140"/>
      <c r="F82" s="152">
        <f>SUM(F79:F81)</f>
        <v>-16045</v>
      </c>
      <c r="G82" s="139"/>
      <c r="H82" s="152">
        <f>SUM(H79:H81)</f>
        <v>-29045</v>
      </c>
      <c r="I82" s="145"/>
      <c r="J82" s="118"/>
    </row>
    <row r="83" spans="1:10" s="27" customFormat="1" ht="20.25" customHeight="1" x14ac:dyDescent="0.25">
      <c r="A83" s="56" t="s">
        <v>135</v>
      </c>
      <c r="B83" s="134">
        <f>'BS-3-4'!F11</f>
        <v>91126</v>
      </c>
      <c r="C83" s="123"/>
      <c r="D83" s="134">
        <v>157595</v>
      </c>
      <c r="E83" s="123"/>
      <c r="F83" s="134">
        <f>'BS-3-4'!J11</f>
        <v>34102</v>
      </c>
      <c r="G83" s="145"/>
      <c r="H83" s="134">
        <v>43079</v>
      </c>
      <c r="I83" s="145"/>
      <c r="J83" s="118"/>
    </row>
    <row r="84" spans="1:10" s="146" customFormat="1" ht="20.25" customHeight="1" thickBot="1" x14ac:dyDescent="0.3">
      <c r="A84" s="142" t="s">
        <v>227</v>
      </c>
      <c r="B84" s="153">
        <f>SUM(B82:B83)</f>
        <v>128591</v>
      </c>
      <c r="C84" s="140"/>
      <c r="D84" s="153">
        <f>SUM(D82:D83)</f>
        <v>79211</v>
      </c>
      <c r="E84" s="140"/>
      <c r="F84" s="154">
        <f>SUM(F82:F83)</f>
        <v>18057</v>
      </c>
      <c r="G84" s="155"/>
      <c r="H84" s="154">
        <f>SUM(H82:H83)</f>
        <v>14034</v>
      </c>
      <c r="I84" s="145"/>
      <c r="J84" s="118"/>
    </row>
    <row r="85" spans="1:10" s="146" customFormat="1" ht="20.25" customHeight="1" thickTop="1" x14ac:dyDescent="0.25">
      <c r="A85" s="142"/>
      <c r="B85" s="260"/>
      <c r="C85" s="140"/>
      <c r="D85" s="260"/>
      <c r="E85" s="140"/>
      <c r="F85" s="260"/>
      <c r="G85" s="155"/>
      <c r="H85" s="260"/>
      <c r="I85" s="145"/>
      <c r="J85" s="118"/>
    </row>
    <row r="86" spans="1:10" s="146" customFormat="1" ht="20.25" customHeight="1" x14ac:dyDescent="0.25">
      <c r="A86" s="128" t="s">
        <v>189</v>
      </c>
      <c r="B86" s="260"/>
      <c r="C86" s="140"/>
      <c r="D86" s="260"/>
      <c r="E86" s="140"/>
      <c r="F86" s="260"/>
      <c r="G86" s="155"/>
      <c r="H86" s="260"/>
      <c r="I86" s="145"/>
      <c r="J86" s="118"/>
    </row>
    <row r="87" spans="1:10" s="146" customFormat="1" ht="20.25" customHeight="1" x14ac:dyDescent="0.25">
      <c r="A87" s="142"/>
      <c r="B87" s="260"/>
      <c r="C87" s="140"/>
      <c r="D87" s="260"/>
      <c r="E87" s="140"/>
      <c r="F87" s="260"/>
      <c r="G87" s="155"/>
      <c r="H87" s="260"/>
      <c r="I87" s="145"/>
      <c r="J87" s="118"/>
    </row>
    <row r="88" spans="1:10" s="146" customFormat="1" ht="20.25" customHeight="1" x14ac:dyDescent="0.25">
      <c r="A88" s="142" t="s">
        <v>190</v>
      </c>
      <c r="B88" s="260"/>
      <c r="C88" s="140"/>
      <c r="D88" s="260"/>
      <c r="E88" s="140"/>
      <c r="F88" s="260"/>
      <c r="G88" s="155"/>
      <c r="H88" s="260"/>
      <c r="I88" s="145"/>
      <c r="J88" s="118"/>
    </row>
    <row r="89" spans="1:10" s="146" customFormat="1" ht="20.25" customHeight="1" x14ac:dyDescent="0.25">
      <c r="A89" s="125" t="s">
        <v>191</v>
      </c>
      <c r="B89" s="123">
        <v>39417</v>
      </c>
      <c r="C89" s="40"/>
      <c r="D89" s="123">
        <v>0</v>
      </c>
      <c r="E89" s="40"/>
      <c r="F89" s="123">
        <v>2637</v>
      </c>
      <c r="G89" s="145"/>
      <c r="H89" s="123">
        <v>0</v>
      </c>
      <c r="I89" s="145"/>
      <c r="J89" s="118"/>
    </row>
    <row r="90" spans="1:10" s="146" customFormat="1" ht="20.25" customHeight="1" x14ac:dyDescent="0.25">
      <c r="A90" s="125" t="s">
        <v>207</v>
      </c>
      <c r="B90" s="123">
        <v>18109</v>
      </c>
      <c r="C90" s="40"/>
      <c r="D90" s="123">
        <v>20003</v>
      </c>
      <c r="E90" s="40"/>
      <c r="F90" s="123">
        <v>74</v>
      </c>
      <c r="G90" s="40"/>
      <c r="H90" s="123">
        <v>202</v>
      </c>
      <c r="I90" s="145"/>
      <c r="J90" s="118"/>
    </row>
    <row r="91" spans="1:10" s="146" customFormat="1" ht="20.25" customHeight="1" x14ac:dyDescent="0.25">
      <c r="A91" s="125" t="s">
        <v>192</v>
      </c>
      <c r="B91" s="123">
        <v>2625</v>
      </c>
      <c r="C91" s="40"/>
      <c r="D91" s="123">
        <v>635</v>
      </c>
      <c r="E91" s="40"/>
      <c r="F91" s="123">
        <v>0</v>
      </c>
      <c r="G91" s="145"/>
      <c r="H91" s="123">
        <v>0</v>
      </c>
      <c r="I91" s="145"/>
      <c r="J91" s="118"/>
    </row>
    <row r="92" spans="1:10" s="146" customFormat="1" ht="20.25" customHeight="1" x14ac:dyDescent="0.25">
      <c r="A92" s="125" t="s">
        <v>209</v>
      </c>
      <c r="B92" s="123"/>
      <c r="C92" s="40"/>
      <c r="D92" s="123"/>
      <c r="E92" s="40"/>
      <c r="F92" s="123"/>
      <c r="G92" s="40"/>
      <c r="H92" s="123"/>
      <c r="I92" s="145"/>
      <c r="J92" s="118"/>
    </row>
    <row r="93" spans="1:10" s="146" customFormat="1" ht="20.25" customHeight="1" x14ac:dyDescent="0.25">
      <c r="A93" s="125" t="s">
        <v>210</v>
      </c>
      <c r="B93" s="123">
        <v>0</v>
      </c>
      <c r="C93" s="40"/>
      <c r="D93" s="123">
        <v>0</v>
      </c>
      <c r="E93" s="40"/>
      <c r="F93" s="123">
        <v>171367</v>
      </c>
      <c r="G93" s="40"/>
      <c r="H93" s="123">
        <v>0</v>
      </c>
      <c r="I93" s="145"/>
      <c r="J93" s="118"/>
    </row>
    <row r="94" spans="1:10" s="146" customFormat="1" ht="20.25" customHeight="1" x14ac:dyDescent="0.25">
      <c r="A94" s="125"/>
      <c r="B94" s="123"/>
      <c r="C94" s="40"/>
      <c r="D94" s="123"/>
      <c r="E94" s="40"/>
      <c r="F94" s="123"/>
      <c r="G94" s="40"/>
      <c r="H94" s="123"/>
      <c r="I94" s="145"/>
      <c r="J94" s="118"/>
    </row>
    <row r="95" spans="1:10" s="27" customFormat="1" ht="20.25" customHeight="1" x14ac:dyDescent="0.25">
      <c r="I95" s="145"/>
      <c r="J95" s="118"/>
    </row>
    <row r="96" spans="1:10" s="27" customFormat="1" ht="20.25" customHeight="1" x14ac:dyDescent="0.25">
      <c r="A96" s="143"/>
      <c r="B96" s="40"/>
      <c r="C96" s="40"/>
      <c r="D96" s="40"/>
      <c r="E96" s="40"/>
      <c r="F96" s="40"/>
      <c r="G96" s="40"/>
      <c r="H96" s="40"/>
      <c r="I96" s="145"/>
      <c r="J96" s="118"/>
    </row>
    <row r="97" spans="1:10" s="27" customFormat="1" ht="20.25" customHeight="1" x14ac:dyDescent="0.25">
      <c r="A97" s="143"/>
      <c r="B97" s="156"/>
      <c r="C97" s="156"/>
      <c r="D97" s="156"/>
      <c r="E97" s="40"/>
      <c r="F97" s="40"/>
      <c r="G97" s="40"/>
      <c r="H97" s="40"/>
      <c r="I97" s="145"/>
      <c r="J97" s="118"/>
    </row>
    <row r="98" spans="1:10" ht="20.25" customHeight="1" x14ac:dyDescent="0.25">
      <c r="A98" s="157"/>
      <c r="B98" s="158"/>
      <c r="C98" s="158"/>
      <c r="D98" s="158"/>
      <c r="E98" s="158"/>
      <c r="F98" s="158"/>
      <c r="G98" s="158"/>
      <c r="H98" s="158"/>
      <c r="I98" s="123"/>
    </row>
    <row r="99" spans="1:10" ht="20.25" customHeight="1" x14ac:dyDescent="0.25">
      <c r="A99" s="159"/>
      <c r="B99" s="160"/>
      <c r="C99" s="158"/>
      <c r="D99" s="160"/>
      <c r="E99" s="158"/>
      <c r="F99" s="158"/>
      <c r="G99" s="158"/>
      <c r="H99" s="158"/>
      <c r="I99" s="156"/>
    </row>
    <row r="100" spans="1:10" ht="20.25" customHeight="1" x14ac:dyDescent="0.25">
      <c r="A100" s="159"/>
      <c r="B100" s="160"/>
      <c r="C100" s="161"/>
      <c r="D100" s="160"/>
      <c r="E100" s="161"/>
      <c r="F100" s="158"/>
      <c r="G100" s="158"/>
      <c r="H100" s="158"/>
      <c r="I100" s="160"/>
    </row>
    <row r="101" spans="1:10" ht="20.25" customHeight="1" x14ac:dyDescent="0.25">
      <c r="G101" s="158"/>
      <c r="I101" s="40"/>
    </row>
    <row r="102" spans="1:10" ht="20.25" customHeight="1" x14ac:dyDescent="0.25">
      <c r="G102" s="158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54:H54"/>
    <mergeCell ref="B49:D49"/>
    <mergeCell ref="F49:H49"/>
    <mergeCell ref="B50:D50"/>
    <mergeCell ref="F50:H50"/>
    <mergeCell ref="B52:D52"/>
    <mergeCell ref="F52:H52"/>
    <mergeCell ref="B51:D51"/>
    <mergeCell ref="F51:H51"/>
  </mergeCells>
  <phoneticPr fontId="0" type="noConversion"/>
  <pageMargins left="0.7" right="0.7" top="0.48" bottom="0.5" header="0.5" footer="0.5"/>
  <pageSetup paperSize="9" scale="74" firstPageNumber="9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BS-3-4</vt:lpstr>
      <vt:lpstr>SI-5</vt:lpstr>
      <vt:lpstr>SI-6</vt:lpstr>
      <vt:lpstr>SCE (conso)-7</vt:lpstr>
      <vt:lpstr>SCE-8</vt:lpstr>
      <vt:lpstr>SCF-9-10</vt:lpstr>
      <vt:lpstr>'BS-3-4'!Print_Area</vt:lpstr>
      <vt:lpstr>'SCE (conso)-7'!Print_Area</vt:lpstr>
      <vt:lpstr>'SCE-8'!Print_Area</vt:lpstr>
      <vt:lpstr>'SCF-9-10'!Print_Area</vt:lpstr>
      <vt:lpstr>'SI-5'!Print_Area</vt:lpstr>
      <vt:lpstr>'SI-6'!Print_Area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weerasak sopitraditphon</cp:lastModifiedBy>
  <cp:lastPrinted>2020-11-12T03:01:28Z</cp:lastPrinted>
  <dcterms:created xsi:type="dcterms:W3CDTF">2001-07-23T03:17:52Z</dcterms:created>
  <dcterms:modified xsi:type="dcterms:W3CDTF">2020-11-12T10:53:27Z</dcterms:modified>
</cp:coreProperties>
</file>