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A:\SET\2020\M-12\"/>
    </mc:Choice>
  </mc:AlternateContent>
  <xr:revisionPtr revIDLastSave="0" documentId="13_ncr:1_{CA47D58A-681A-4BA3-B053-6C55D0F7CA79}" xr6:coauthVersionLast="45" xr6:coauthVersionMax="45" xr10:uidLastSave="{00000000-0000-0000-0000-000000000000}"/>
  <bookViews>
    <workbookView xWindow="-110" yWindow="-110" windowWidth="19420" windowHeight="10420" tabRatio="777" activeTab="6" xr2:uid="{00000000-000D-0000-FFFF-FFFF00000000}"/>
  </bookViews>
  <sheets>
    <sheet name="SFP" sheetId="5" r:id="rId1"/>
    <sheet name="SI" sheetId="14" r:id="rId2"/>
    <sheet name="SCE(Conso)" sheetId="15" r:id="rId3"/>
    <sheet name="SCE(Conso) (2)" sheetId="20" r:id="rId4"/>
    <sheet name="SCE" sheetId="16" r:id="rId5"/>
    <sheet name="SCE (2)" sheetId="21" r:id="rId6"/>
    <sheet name="SCF" sheetId="19" r:id="rId7"/>
  </sheets>
  <definedNames>
    <definedName name="_xlnm.Print_Area" localSheetId="4">SCE!$A$1:$N$25</definedName>
    <definedName name="_xlnm.Print_Area" localSheetId="5">'SCE (2)'!$A$1:$N$20</definedName>
    <definedName name="_xlnm.Print_Area" localSheetId="2">'SCE(Conso)'!$A$1:$Y$28</definedName>
    <definedName name="_xlnm.Print_Area" localSheetId="3">'SCE(Conso) (2)'!$A$1:$AC$29</definedName>
    <definedName name="_xlnm.Print_Area" localSheetId="6">SCF!$A$1:$H$86</definedName>
    <definedName name="_xlnm.Print_Area" localSheetId="0">SFP!$A$1:$J$81</definedName>
    <definedName name="_xlnm.Print_Area" localSheetId="1">SI!$A$1:$I$52</definedName>
    <definedName name="_xlnm.Print_Titles" localSheetId="6">SCF!$1:$7</definedName>
    <definedName name="_xlnm.Print_Titles" localSheetId="1">SI!$1:$6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2" i="5" l="1"/>
  <c r="F72" i="19"/>
  <c r="F59" i="19"/>
  <c r="F30" i="19"/>
  <c r="F42" i="19" s="1"/>
  <c r="F45" i="19" s="1"/>
  <c r="I52" i="14" l="1"/>
  <c r="E52" i="14"/>
  <c r="B30" i="19" l="1"/>
  <c r="E23" i="14" l="1"/>
  <c r="B59" i="19" l="1"/>
  <c r="G36" i="14" l="1"/>
  <c r="E28" i="20" l="1"/>
  <c r="E25" i="20"/>
  <c r="E20" i="20"/>
  <c r="U27" i="20" l="1"/>
  <c r="W18" i="20" l="1"/>
  <c r="Y18" i="20" s="1"/>
  <c r="AC18" i="20" s="1"/>
  <c r="G20" i="20"/>
  <c r="G25" i="20" l="1"/>
  <c r="G28" i="20" s="1"/>
  <c r="U23" i="15" l="1"/>
  <c r="L19" i="21" l="1"/>
  <c r="AA20" i="20" l="1"/>
  <c r="W27" i="20"/>
  <c r="Y27" i="20" s="1"/>
  <c r="W19" i="20" l="1"/>
  <c r="Y19" i="20" s="1"/>
  <c r="Y20" i="20" s="1"/>
  <c r="AC19" i="20" l="1"/>
  <c r="AC20" i="20" s="1"/>
  <c r="S26" i="15"/>
  <c r="U25" i="20" l="1"/>
  <c r="O25" i="20"/>
  <c r="K25" i="20"/>
  <c r="I25" i="20"/>
  <c r="C25" i="20"/>
  <c r="Q25" i="20"/>
  <c r="H12" i="19" l="1"/>
  <c r="F12" i="19"/>
  <c r="D12" i="19"/>
  <c r="B12" i="19"/>
  <c r="I49" i="14"/>
  <c r="E49" i="14"/>
  <c r="I44" i="14"/>
  <c r="I36" i="14"/>
  <c r="E36" i="14"/>
  <c r="I29" i="14"/>
  <c r="G29" i="14"/>
  <c r="C29" i="14"/>
  <c r="E29" i="14"/>
  <c r="I38" i="14" l="1"/>
  <c r="E38" i="14"/>
  <c r="J77" i="5"/>
  <c r="J79" i="5" s="1"/>
  <c r="F77" i="5"/>
  <c r="J58" i="5"/>
  <c r="H58" i="5"/>
  <c r="F58" i="5"/>
  <c r="J50" i="5"/>
  <c r="H50" i="5"/>
  <c r="F50" i="5"/>
  <c r="J30" i="5"/>
  <c r="F30" i="5"/>
  <c r="F14" i="5"/>
  <c r="F32" i="5" s="1"/>
  <c r="J14" i="5"/>
  <c r="F60" i="5" l="1"/>
  <c r="J60" i="5"/>
  <c r="J80" i="5" s="1"/>
  <c r="H60" i="5"/>
  <c r="I16" i="14"/>
  <c r="E16" i="14"/>
  <c r="E10" i="14"/>
  <c r="I10" i="14"/>
  <c r="G16" i="14"/>
  <c r="E18" i="14" l="1"/>
  <c r="E21" i="14" s="1"/>
  <c r="I18" i="14"/>
  <c r="I21" i="14" s="1"/>
  <c r="I23" i="14" s="1"/>
  <c r="I39" i="14" s="1"/>
  <c r="N16" i="21"/>
  <c r="E44" i="14" l="1"/>
  <c r="E42" i="14" s="1"/>
  <c r="E39" i="14"/>
  <c r="L17" i="21"/>
  <c r="L20" i="21" s="1"/>
  <c r="H17" i="21"/>
  <c r="H20" i="21" s="1"/>
  <c r="F17" i="21"/>
  <c r="F20" i="21" s="1"/>
  <c r="D17" i="21"/>
  <c r="D20" i="21" s="1"/>
  <c r="H74" i="5"/>
  <c r="C36" i="14"/>
  <c r="C38" i="14" s="1"/>
  <c r="C16" i="14"/>
  <c r="C10" i="14"/>
  <c r="G10" i="14"/>
  <c r="G18" i="14" s="1"/>
  <c r="G21" i="14" s="1"/>
  <c r="D58" i="5"/>
  <c r="D50" i="5"/>
  <c r="D30" i="5"/>
  <c r="H30" i="5"/>
  <c r="D14" i="5"/>
  <c r="H14" i="5"/>
  <c r="D32" i="5" l="1"/>
  <c r="D60" i="5"/>
  <c r="C18" i="14"/>
  <c r="C21" i="14" s="1"/>
  <c r="C23" i="14" s="1"/>
  <c r="B9" i="19" s="1"/>
  <c r="H76" i="5"/>
  <c r="G38" i="14"/>
  <c r="G23" i="14"/>
  <c r="G42" i="14" s="1"/>
  <c r="G52" i="14" s="1"/>
  <c r="H32" i="5"/>
  <c r="I20" i="20"/>
  <c r="C20" i="20"/>
  <c r="C39" i="14" l="1"/>
  <c r="C44" i="14"/>
  <c r="C42" i="14" s="1"/>
  <c r="C52" i="14" s="1"/>
  <c r="G44" i="14"/>
  <c r="G39" i="14"/>
  <c r="G47" i="14" s="1"/>
  <c r="G49" i="14" s="1"/>
  <c r="J15" i="21"/>
  <c r="C49" i="14" l="1"/>
  <c r="J17" i="21"/>
  <c r="J20" i="21" s="1"/>
  <c r="N15" i="21"/>
  <c r="N17" i="21" l="1"/>
  <c r="H75" i="5"/>
  <c r="U20" i="20"/>
  <c r="U28" i="20" s="1"/>
  <c r="S23" i="15"/>
  <c r="S22" i="15"/>
  <c r="S24" i="15" s="1"/>
  <c r="S18" i="15"/>
  <c r="S14" i="15"/>
  <c r="U14" i="15" s="1"/>
  <c r="Q24" i="15"/>
  <c r="Q19" i="15"/>
  <c r="N20" i="21" l="1"/>
  <c r="Q27" i="15"/>
  <c r="H77" i="5"/>
  <c r="H79" i="5" s="1"/>
  <c r="H80" i="5" s="1"/>
  <c r="S24" i="20"/>
  <c r="AA23" i="20"/>
  <c r="AA25" i="20" s="1"/>
  <c r="C48" i="14" l="1"/>
  <c r="S25" i="20"/>
  <c r="W24" i="20"/>
  <c r="D11" i="19"/>
  <c r="H11" i="19"/>
  <c r="C47" i="14" l="1"/>
  <c r="Y24" i="20"/>
  <c r="B72" i="19"/>
  <c r="AC24" i="20" l="1"/>
  <c r="S20" i="20" l="1"/>
  <c r="Q20" i="20"/>
  <c r="O20" i="20"/>
  <c r="M20" i="20"/>
  <c r="K20" i="20"/>
  <c r="AC27" i="20"/>
  <c r="W23" i="20"/>
  <c r="W25" i="20" s="1"/>
  <c r="W24" i="15"/>
  <c r="O24" i="15"/>
  <c r="M24" i="15"/>
  <c r="K24" i="15"/>
  <c r="I24" i="15"/>
  <c r="G24" i="15"/>
  <c r="E24" i="15"/>
  <c r="C24" i="15"/>
  <c r="W19" i="15"/>
  <c r="O19" i="15"/>
  <c r="M19" i="15"/>
  <c r="K19" i="15"/>
  <c r="I19" i="15"/>
  <c r="G19" i="15"/>
  <c r="E19" i="15"/>
  <c r="C19" i="15"/>
  <c r="Y23" i="15"/>
  <c r="U18" i="15"/>
  <c r="Y18" i="15" s="1"/>
  <c r="Y14" i="15"/>
  <c r="I28" i="20" l="1"/>
  <c r="M27" i="15"/>
  <c r="O27" i="15"/>
  <c r="K27" i="15"/>
  <c r="C27" i="15"/>
  <c r="E27" i="15"/>
  <c r="G27" i="15"/>
  <c r="U26" i="15"/>
  <c r="W27" i="15"/>
  <c r="I27" i="15"/>
  <c r="Q28" i="20"/>
  <c r="W20" i="20"/>
  <c r="W28" i="20" s="1"/>
  <c r="S19" i="15"/>
  <c r="S27" i="15" s="1"/>
  <c r="K28" i="20"/>
  <c r="D74" i="5" s="1"/>
  <c r="C28" i="20"/>
  <c r="S28" i="20"/>
  <c r="O28" i="20"/>
  <c r="AA28" i="20"/>
  <c r="U22" i="15"/>
  <c r="D78" i="5" l="1"/>
  <c r="D71" i="5"/>
  <c r="D76" i="5"/>
  <c r="F78" i="5"/>
  <c r="F79" i="5" s="1"/>
  <c r="F80" i="5" s="1"/>
  <c r="Y26" i="15"/>
  <c r="U19" i="15"/>
  <c r="U24" i="15"/>
  <c r="Y22" i="15"/>
  <c r="Y24" i="15" s="1"/>
  <c r="Y19" i="15"/>
  <c r="N24" i="16"/>
  <c r="L22" i="16"/>
  <c r="J22" i="16"/>
  <c r="H22" i="16"/>
  <c r="F22" i="16"/>
  <c r="D22" i="16"/>
  <c r="N21" i="16"/>
  <c r="N20" i="16"/>
  <c r="N16" i="16"/>
  <c r="N17" i="16" s="1"/>
  <c r="N12" i="16"/>
  <c r="L17" i="16"/>
  <c r="J17" i="16"/>
  <c r="H17" i="16"/>
  <c r="F17" i="16"/>
  <c r="D17" i="16"/>
  <c r="U27" i="15" l="1"/>
  <c r="D25" i="16"/>
  <c r="F25" i="16"/>
  <c r="H25" i="16"/>
  <c r="J25" i="16"/>
  <c r="L25" i="16"/>
  <c r="Y27" i="15"/>
  <c r="N22" i="16"/>
  <c r="N25" i="16" s="1"/>
  <c r="H9" i="19" l="1"/>
  <c r="D9" i="19"/>
  <c r="M23" i="20" l="1"/>
  <c r="B77" i="19"/>
  <c r="Y23" i="20" l="1"/>
  <c r="M25" i="20"/>
  <c r="M28" i="20" s="1"/>
  <c r="D75" i="5" l="1"/>
  <c r="Y25" i="20"/>
  <c r="AC23" i="20"/>
  <c r="F77" i="19"/>
  <c r="D77" i="5" l="1"/>
  <c r="D79" i="5" s="1"/>
  <c r="D80" i="5" s="1"/>
  <c r="Y28" i="20"/>
  <c r="AC25" i="20"/>
  <c r="B11" i="19"/>
  <c r="F11" i="19"/>
  <c r="AC28" i="20" l="1"/>
  <c r="H72" i="19"/>
  <c r="H59" i="19"/>
  <c r="D72" i="19"/>
  <c r="D59" i="19"/>
  <c r="D30" i="19" l="1"/>
  <c r="D42" i="19" s="1"/>
  <c r="D45" i="19" s="1"/>
  <c r="D76" i="19" s="1"/>
  <c r="D78" i="19" s="1"/>
  <c r="H30" i="19"/>
  <c r="H42" i="19" s="1"/>
  <c r="H45" i="19" s="1"/>
  <c r="H76" i="19" s="1"/>
  <c r="H78" i="19" s="1"/>
  <c r="F9" i="19" l="1"/>
  <c r="F74" i="19" l="1"/>
  <c r="F76" i="19" s="1"/>
  <c r="F78" i="19" s="1"/>
  <c r="B42" i="19" l="1"/>
  <c r="B45" i="19" s="1"/>
  <c r="B74" i="19" s="1"/>
  <c r="B76" i="19" l="1"/>
  <c r="B78" i="19" s="1"/>
</calcChain>
</file>

<file path=xl/sharedStrings.xml><?xml version="1.0" encoding="utf-8"?>
<sst xmlns="http://schemas.openxmlformats.org/spreadsheetml/2006/main" count="413" uniqueCount="244">
  <si>
    <t>หมายเหตุ</t>
  </si>
  <si>
    <t>สินทรัพย์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</si>
  <si>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</si>
  <si>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</si>
  <si>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</si>
  <si>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</si>
  <si>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หนี้สินหมุนเวียน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</si>
  <si>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</si>
  <si>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</si>
  <si>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</si>
  <si>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</si>
  <si>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</si>
  <si>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</si>
  <si>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รวมหนี้สินและส่วนของผู้ถือหุ้น</t>
  </si>
  <si>
    <t>รายได้</t>
  </si>
  <si>
    <t>งบการเงินรวม</t>
  </si>
  <si>
    <t>31 ธันวาคม</t>
  </si>
  <si>
    <t xml:space="preserve"> </t>
  </si>
  <si>
    <t xml:space="preserve">หนี้สินและส่วนของผู้ถือหุ้น </t>
  </si>
  <si>
    <t>รวมหนี้สินไม่หมุนเวียน</t>
  </si>
  <si>
    <t>กำไรสะสม</t>
  </si>
  <si>
    <t>กระแสเงินสดจากกิจกรรมดำเนินงาน</t>
  </si>
  <si>
    <t>กระแสเงินสดจากกิจกรรมลงทุน</t>
  </si>
  <si>
    <t>กฎหมาย</t>
  </si>
  <si>
    <t>เงินสดและรายการเทียบเท่าเงินสด</t>
  </si>
  <si>
    <t>ยังไม่ได้</t>
  </si>
  <si>
    <t>จัดสรร</t>
  </si>
  <si>
    <t>ผู้ถือหุ้น</t>
  </si>
  <si>
    <t>ส่วนของ</t>
  </si>
  <si>
    <t>ส่วนเกิน</t>
  </si>
  <si>
    <t>มูลค่าหุ้น</t>
  </si>
  <si>
    <t>ที่ออกและ</t>
  </si>
  <si>
    <t>ชำระแล้ว</t>
  </si>
  <si>
    <t>กระแสเงินสดจากกิจกรรมจัดหาเงิน</t>
  </si>
  <si>
    <t>สินทรัพย์หมุนเวียน</t>
  </si>
  <si>
    <t>สินทรัพย์หมุนเวียนอื่น</t>
  </si>
  <si>
    <t>ข้อมูลเพิ่มเติมสำหรับงบกระแสเงินสด</t>
  </si>
  <si>
    <t xml:space="preserve">   ทุนจดทะเบียน</t>
  </si>
  <si>
    <t xml:space="preserve">   ทุนที่ออกและชำระแล้ว</t>
  </si>
  <si>
    <t xml:space="preserve">งบการเงินรวม </t>
  </si>
  <si>
    <t>งบการเงินเฉพาะกิจการ</t>
  </si>
  <si>
    <t xml:space="preserve">เงินลงทุนในบริษัทย่อย </t>
  </si>
  <si>
    <t>สินทรัพย์ไม่หมุนเวียนอื่น</t>
  </si>
  <si>
    <t xml:space="preserve">   จัดสรรแล้ว </t>
  </si>
  <si>
    <t xml:space="preserve">รวมส่วนของผู้ถือหุ้น </t>
  </si>
  <si>
    <t>รวมรายได้</t>
  </si>
  <si>
    <t>รวมส่วนของ</t>
  </si>
  <si>
    <t>รายการที่ไม่ใช่เงินสด</t>
  </si>
  <si>
    <t>สินค้าคงเหลือ</t>
  </si>
  <si>
    <t xml:space="preserve">ที่ดิน อาคารและอุปกรณ์ </t>
  </si>
  <si>
    <t>การเปลี่ยนแปลงในสินทรัพย์และหนี้สินดำเนินงาน</t>
  </si>
  <si>
    <t>ต้นทุนทางการเงิน</t>
  </si>
  <si>
    <t>ค่าใช้จ่ายในการบริหาร</t>
  </si>
  <si>
    <t>ทุนสำรองตาม</t>
  </si>
  <si>
    <t xml:space="preserve">   ส่วนเกินมูลค่าหุ้นสามัญ</t>
  </si>
  <si>
    <t>งบแสดงฐานะการเงิน</t>
  </si>
  <si>
    <t>ส่วนได้เสียที่ไม่มีอำนาจควบคุม</t>
  </si>
  <si>
    <t>องค์ประกอบอื่นของส่วนของผู้ถือหุ้น</t>
  </si>
  <si>
    <t>กำไรขาดทุนเบ็ดเสร็จอื่น</t>
  </si>
  <si>
    <t>ส่วนได้เสีย</t>
  </si>
  <si>
    <t>ที่ไม่มีอำนาจ</t>
  </si>
  <si>
    <t>ควบคุม</t>
  </si>
  <si>
    <t>เงินสดและรายการเทียบเท่าเงินสด ณ วันที่ 1 มกราคม</t>
  </si>
  <si>
    <t>รวมองค์ประกอบ</t>
  </si>
  <si>
    <t>อื่นของส่วนของ</t>
  </si>
  <si>
    <t xml:space="preserve">    ส่วนที่เป็นของส่วนได้เสียที่ไม่มีอำนาจควบคุม</t>
  </si>
  <si>
    <t>เงินให้กู้ยืมระยะสั้นแก่กิจการที่เกี่ยวข้องกัน</t>
  </si>
  <si>
    <t>สิทธิการใช้ประโยชน์ในที่ดิน</t>
  </si>
  <si>
    <t>ต้นทุนการพัฒนาสวนยาง</t>
  </si>
  <si>
    <t>ภาษีเงินได้หัก ณ ที่จ่าย</t>
  </si>
  <si>
    <t>เงินเบิกเกินบัญชีและเงินกู้ยืมระยะสั้นจากสถาบันการเงิน</t>
  </si>
  <si>
    <t>ค่าใช้จ่ายค้างจ่าย</t>
  </si>
  <si>
    <t>รายได้อื่น</t>
  </si>
  <si>
    <t>ค่าใช้จ่าย</t>
  </si>
  <si>
    <t>รวมค่าใช้จ่าย</t>
  </si>
  <si>
    <t>บริษัทร่วม</t>
  </si>
  <si>
    <t>ส่วนแบ่งกำไร</t>
  </si>
  <si>
    <t>(ขาดทุน)</t>
  </si>
  <si>
    <t>โอนไปกำไรสะสม</t>
  </si>
  <si>
    <t>องค์ประกอบอื่น</t>
  </si>
  <si>
    <t>ของส่วนของผู้ถือหุ้น</t>
  </si>
  <si>
    <t>ค่าเสื่อมราคาและค่าตัดจำหน่าย</t>
  </si>
  <si>
    <t>ต้นทุนการพัฒนาสวนยางเพิ่มขึ้น</t>
  </si>
  <si>
    <t>หนี้สินภาษีเงินได้รอการตัดบัญชี</t>
  </si>
  <si>
    <t>กำไร (ขาดทุน) สะสม</t>
  </si>
  <si>
    <t>(บาท)</t>
  </si>
  <si>
    <t>งบกำไรขาดทุนเบ็ดเสร็จ</t>
  </si>
  <si>
    <t>งบกระแสเงินสด</t>
  </si>
  <si>
    <t>ค่าตัดจำหน่ายต้นทุนพัฒนาสวนยาง</t>
  </si>
  <si>
    <t xml:space="preserve">    ส่วนที่เป็นของบริษัทใหญ่</t>
  </si>
  <si>
    <t xml:space="preserve">   ส่วนที่เป็นของบริษัทใหญ่</t>
  </si>
  <si>
    <t>เงินสดและรายการเทียบเท่าเงินสด ณ วันที่ 31 ธันวาคม</t>
  </si>
  <si>
    <t>รายการกับผู้ถือหุ้นที่บันทึกโดยตรงเข้าส่วนของผู้ถือหุ้น</t>
  </si>
  <si>
    <t>การเปลี่ยนแปลง</t>
  </si>
  <si>
    <t>สัดส่วน</t>
  </si>
  <si>
    <t>การถือหุ้น</t>
  </si>
  <si>
    <t>ในบริษัทย่อย</t>
  </si>
  <si>
    <t>เงินสดจ่ายให้กู้ยืมระยะสั้นแก่กิจการที่เกี่ยวข้องกัน</t>
  </si>
  <si>
    <t>เงินเบิกเกินบัญชีธนาคารและเงินกู้ยืมระยะสั้นจาก</t>
  </si>
  <si>
    <t>เงินกู้ยืมระยะยาวจากสถาบันการเงิน</t>
  </si>
  <si>
    <t>เงินลงทุนในบริษัทร่วม</t>
  </si>
  <si>
    <t xml:space="preserve">    สถาบันการเงินเพิ่มขึ้น (ลดลง)</t>
  </si>
  <si>
    <t>เงินจ่ายล่วงหน้าค่าสิทธิในการใช้ประโยชน์ในที่ดิน</t>
  </si>
  <si>
    <t xml:space="preserve">   ยังไม่ได้จัดสรร (ขาดทุนสะสม)</t>
  </si>
  <si>
    <t>หนี้สินไม่หมุนเวียนอื่น</t>
  </si>
  <si>
    <t>เงินกู้ยืมระยะยาวจากสถาบันการเงินที่ถึงกำหนดชำระภายในหนึ่งปี</t>
  </si>
  <si>
    <t>ต้นทุนในการจัดจำหน่าย</t>
  </si>
  <si>
    <t>ประมาณการหนี้สินไม่หมุนเวียนสำหรับผลประโยชน์พนักงาน</t>
  </si>
  <si>
    <t>รายการที่จะไม่ถูกจัดประเภทใหม่ไว้ในกำไรหรือขาดทุนภายหลัง</t>
  </si>
  <si>
    <t>รวมรายการที่อาจถูกจัดประเภทใหม่ไว้ในกำไรหรือขาดทุนในภายหลัง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</si>
  <si>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</si>
  <si>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รายการที่อาจถูกจัดประเภทใหม่ไว้ในกำไรหรือขาดทุนในภายหลัง</t>
  </si>
  <si>
    <t>เบ็ดเสร็จอื่นใน</t>
  </si>
  <si>
    <t>ของบริษัทใหญ่</t>
  </si>
  <si>
    <t>ดอกเบี้ยรับ</t>
  </si>
  <si>
    <t>ภาษีเงินได้จ่ายออก</t>
  </si>
  <si>
    <t>เงินสดรับจากการขายที่ดิน อาคาร และอุปกรณ์</t>
  </si>
  <si>
    <t>ผลกระทบจากอัตราแลกเปลี่ยนที่มีต่อเงินสดและรายการเทียบเท่าเงินสด</t>
  </si>
  <si>
    <t>เงินสดจ่ายเพื่อซื้อที่ดิน อาคารและอุปกรณ์</t>
  </si>
  <si>
    <t xml:space="preserve">   ก่อนผลกระทบของอัตราแลกเปลี่ยน</t>
  </si>
  <si>
    <t>งบแสดงการเปลี่ยนแปลงส่วนของผู้ถือหุ้น</t>
  </si>
  <si>
    <t>]</t>
  </si>
  <si>
    <t>(กำไร) ขาดทุนจากการปรับมูลค่ายุติธรรมของอสังริมทรัพย์เพื่อการลงทุน</t>
  </si>
  <si>
    <t>เงินฝากธนาคารที่มีภาระค้ำประกัน</t>
  </si>
  <si>
    <t>(ขาดทุนสะสม)</t>
  </si>
  <si>
    <t>เงินสดจ่ายเพื่อซื้อสินทรัพย์ไม่มีตัวตนอื่น</t>
  </si>
  <si>
    <t>ภาษีเงินได้ของรายการที่จะไม่ถูกจัดประเภทใหม่ไว้ในกำไรหรือขาดทุนในภายหลัง</t>
  </si>
  <si>
    <t>กำไรขาดทุนเบ็ดเสร็จสำหรับปี</t>
  </si>
  <si>
    <t>รวมส่วนของบริษัทใหญ่</t>
  </si>
  <si>
    <t>เงินสดจ่ายเพิ่มทุนในบริษัทย่อย</t>
  </si>
  <si>
    <t>ประมาณการหนี้สินผลประโยชน์พนักงาน</t>
  </si>
  <si>
    <t>เงินสดรับชำระคืนเงินให้กู้ยืมระยะสั้นแก่กิจการที่เกี่ยวข้องกัน</t>
  </si>
  <si>
    <t>เงินสดจ่ายเพื่อชำระคืนเงินกู้ยืมระยะสั้นจากกิจการที่เกี่ยวข้องกัน</t>
  </si>
  <si>
    <t>เงิดสดจ่ายเพื่อชำระคืนเงินกู้ยืมระยะยาว</t>
  </si>
  <si>
    <t>เงินปันผลจ่ายให้ผู้ถือหุ้นของบริษัท</t>
  </si>
  <si>
    <t>ดอกเบี้ยจ่าย</t>
  </si>
  <si>
    <t>เงินสดจ่ายต้นทุนทางการเงินอื่น</t>
  </si>
  <si>
    <t>ปรับรายการที่กระทบกำไรเป็นเงินสดรับ (จ่าย)</t>
  </si>
  <si>
    <t>เงินสดสุทธิได้มาจาก (ใช้ไปใน) กิจกรรมดำเนินงาน</t>
  </si>
  <si>
    <t>รับคืนภาษีเงินได้</t>
  </si>
  <si>
    <t>(ผลประโยชน์) ค่าใช้จ่ายภาษีเงินได้</t>
  </si>
  <si>
    <t>2562</t>
  </si>
  <si>
    <t>สำหรับปีสิ้นสุดวันที่ 31 ธันวาคม 2562</t>
  </si>
  <si>
    <t>ยอดคงเหลือ ณ วันที่ 1 มกราคม 2562</t>
  </si>
  <si>
    <t>ยอดคงเหลือ ณ วันที่ 31 ธันวาคม 2562</t>
  </si>
  <si>
    <t xml:space="preserve">      ทุนสำรองตามกฎหมาย</t>
  </si>
  <si>
    <t>สำหรับปีสิ้นสุดวันที่ 31 ธันวาคม</t>
  </si>
  <si>
    <t>การแบ่งปันกำไร (ขาดทุน) เบ็ดเสร็จรวม</t>
  </si>
  <si>
    <t>ประมาณการหนี้สินสำหรับผลประโยชน์พนักงาน</t>
  </si>
  <si>
    <t>กระแสเงินสดสุทธิได้มาจาก (ใช้ไปใน) กิจกรรมลงทุน</t>
  </si>
  <si>
    <t>เงินสดรับชำระคืนจากเงินให้กู้ยืมระยะสั้นแก่กิจการอื่น</t>
  </si>
  <si>
    <t>ขาดทุนจากการด้อยค่าของค่าความนิยม</t>
  </si>
  <si>
    <t>บริษัท ไทยรับเบอร์ลาเท็คซ์กรุ๊ป จำกัด (มหาชน) และบริษัทย่อย</t>
  </si>
  <si>
    <t>กำไรเบ็ดเสร็จอื่นสำหรับปี-สุทธิจากภาษีเงินได้</t>
  </si>
  <si>
    <t>การแบ่งปันกำไร (ขาดทุน)</t>
  </si>
  <si>
    <t>กำไร (ขาดทุน) สำหรับปี</t>
  </si>
  <si>
    <t>กำไร (ขาดทุน) เบ็ดเสร็จรวมสำหรับปี</t>
  </si>
  <si>
    <t>กำไร (ขาดทุน) ต่อหุ้น</t>
  </si>
  <si>
    <t>เงินกู้ยืมระยะสั้นจากกิจการที่เกี่ยวข้องกัน</t>
  </si>
  <si>
    <t>รายได้จากการขาย</t>
  </si>
  <si>
    <t>ต้นทุนขาย</t>
  </si>
  <si>
    <r>
      <t xml:space="preserve">กำไร (ขาดทุน) ต่อหุ้น </t>
    </r>
    <r>
      <rPr>
        <i/>
        <sz val="15"/>
        <rFont val="Angsana New"/>
        <family val="1"/>
      </rPr>
      <t>(บาท)</t>
    </r>
  </si>
  <si>
    <t>กำไร (ขาดทุน) ก่อนภาษีเงินได้</t>
  </si>
  <si>
    <t>อสังหาริมทรัพย์เพื่อการลงทุน</t>
  </si>
  <si>
    <t>ค่าความนิยม</t>
  </si>
  <si>
    <t>ขาดทุนจากการตัดจำหน่ายที่ดิน อาคารและอุปกรณ์</t>
  </si>
  <si>
    <t>เงินให้กู้ยืมระยะสั้นแก่กิจการอื่นลดลง</t>
  </si>
  <si>
    <t xml:space="preserve">   ส่วนที่เป็นของส่วนได้เสียที่ไม่มีอำนาจควบคุม</t>
  </si>
  <si>
    <t>ค่าตัดจำหน่ายสิทธิการใช้ประโยชน์ในที่ดิน</t>
  </si>
  <si>
    <t>เงินฝากธนาคารที่มีภาระค้ำประกัน (เพิ่มขึ้น) ลดลง</t>
  </si>
  <si>
    <t>เงินสดและรายการเทียบเท่าเงินสดลดลงสุทธิ</t>
  </si>
  <si>
    <t xml:space="preserve">   เจ้าหนี้ค่าซื้อสินทรัพย์</t>
  </si>
  <si>
    <t>2563</t>
  </si>
  <si>
    <t>ลูกหนี้การค้าและลูกหนี้หมุนเวียนอื่น</t>
  </si>
  <si>
    <t>สินทรัพย์ไม่มีตัวตนอื่นนอกจากค่าความนิยม</t>
  </si>
  <si>
    <t>เจ้าหนี้การค้าและเจ้าหนี้หมุนเวียนอื่น</t>
  </si>
  <si>
    <t xml:space="preserve">   (2562: หนี้สินตามสัญญาเช่าการเงินที่ถึงกำหนดชำระภายใน</t>
  </si>
  <si>
    <t xml:space="preserve">   หนึ่งปี)</t>
  </si>
  <si>
    <t>ส่วนของหนี้สินตามสัญญาเช่าที่ถึงกำหนดชำระภายในหนึ่งปี</t>
  </si>
  <si>
    <r>
      <t xml:space="preserve">หนี้สินตามสัญญาเช่า </t>
    </r>
    <r>
      <rPr>
        <i/>
        <sz val="14"/>
        <rFont val="Angsana New"/>
        <family val="1"/>
      </rPr>
      <t>(2562: หนี้สินตามสัญญาเช่าการเงิน)</t>
    </r>
  </si>
  <si>
    <t xml:space="preserve">    (หุ้นสามัญจำนวน 681,479,688 หุ้น มูลค่า 1.00 บาทต่อหุ้น)</t>
  </si>
  <si>
    <t>กำไร (ขาดทุน) จากกิจกรรมดำเนินงาน</t>
  </si>
  <si>
    <t>ผลต่างของอัตราแลกเปลี่ยนจากการแปลงค่างบการเงิน</t>
  </si>
  <si>
    <t>ผลกำไรจากการตีราคาสินทรัพย์ใหม่</t>
  </si>
  <si>
    <t>สำหรับปีสิ้นสุดวันที่ 31 ธันวาคม 2563</t>
  </si>
  <si>
    <t>ยอดคงเหลือ ณ วันที่ 1 มกราคม 2563</t>
  </si>
  <si>
    <t>ยอดคงเหลือ ณ วันที่ 31 ธันวาคม 2563</t>
  </si>
  <si>
    <t>สำรอง</t>
  </si>
  <si>
    <t>การแปลงค่า</t>
  </si>
  <si>
    <t>งบการเงิน</t>
  </si>
  <si>
    <t>การตีราคา</t>
  </si>
  <si>
    <t>สินทรัพย์ใหม่</t>
  </si>
  <si>
    <t xml:space="preserve">    การจัดสรรส่วนทุนให้ผู้ถือหุ้น</t>
  </si>
  <si>
    <t xml:space="preserve">    เงินปันผลให้ผู้ถือหุ้นของบริษัท</t>
  </si>
  <si>
    <t xml:space="preserve">    รวมการจัดสรรส่วนทุนให้ผู้ถือหุ้น</t>
  </si>
  <si>
    <t xml:space="preserve">   ขาดทุน</t>
  </si>
  <si>
    <t xml:space="preserve">   กำไรขาดทุนเบ็ดเสร็จอื่น</t>
  </si>
  <si>
    <t xml:space="preserve">    กำไรขาดทุนเบ็ดเสร็จอื่น</t>
  </si>
  <si>
    <t>รวมกำไร (ขาดทุน) เบ็ดเสร็จสำหรับปี</t>
  </si>
  <si>
    <t xml:space="preserve">     กำไรหรือขาดทุน</t>
  </si>
  <si>
    <t xml:space="preserve">     เงินปันผลให้ผู้ถือหุ้นของบริษัท</t>
  </si>
  <si>
    <t xml:space="preserve">     การจัดสรรส่วนทุนให้ผู้ถือหุ้น</t>
  </si>
  <si>
    <t xml:space="preserve">     รวมการจัดสรรส่วนทุนให้ผู้ถือหุ้น</t>
  </si>
  <si>
    <t xml:space="preserve">     กำไรขาดทุนเบ็ดเสร็จอื่น</t>
  </si>
  <si>
    <t xml:space="preserve">     ขาดทุน</t>
  </si>
  <si>
    <t xml:space="preserve">   หนี้สินซึ่งเกิดขึ้นจากสัญญาเช่าการเงิน)</t>
  </si>
  <si>
    <r>
      <t xml:space="preserve">เงินสดจ่ายชำระหนี้สินตามสัญญาเช่า </t>
    </r>
    <r>
      <rPr>
        <i/>
        <sz val="15"/>
        <rFont val="Angsana New"/>
        <family val="1"/>
      </rPr>
      <t>(2562: เงินสดที่ผู้เช่าจ่ายเพื่อลด</t>
    </r>
  </si>
  <si>
    <t>ที่ใช้วิธี</t>
  </si>
  <si>
    <t>เงินลงทุนในสินทรัพย์ทางการเงินไม่หมุนเวียน</t>
  </si>
  <si>
    <t>ส่วนเกินมูลค่าหุ้น</t>
  </si>
  <si>
    <t>ส่วนแบ่งกำไร (ขาดทุน) ของบริษัทร่วมที่ใช้วิธีส่วนได้เสีย</t>
  </si>
  <si>
    <t>ส่วนแบ่งกำไร (ขาดทุน) เบ็ดเสร็จอื่นของบริษัทร่วมตามวิธีส่วนได้เสีย</t>
  </si>
  <si>
    <t>(กลับรายการ) หนี้สูญและหนี้สงสัยจะสูญ</t>
  </si>
  <si>
    <t>(กลับรายการ) ขาดทุนจากการปรับมูลค่าสินค้า</t>
  </si>
  <si>
    <t>ผลขาดทุนจากการด้อยค่าที่รับรู้ในกำไรหรือขาดทุน</t>
  </si>
  <si>
    <t>ส่วนแบ่งขาดทุนของบริษัทร่วมที่ใช้วิธีส่วนได้เสีย (สุทธิจากภาษี)</t>
  </si>
  <si>
    <t xml:space="preserve">    การจ่ายโดยใช้หุ้นเป็นเกณฑ์</t>
  </si>
  <si>
    <t>6, 18</t>
  </si>
  <si>
    <t xml:space="preserve">     กำไร</t>
  </si>
  <si>
    <t xml:space="preserve">     </t>
  </si>
  <si>
    <t>โดยใช้หุ้นเป็นเกณฑ์</t>
  </si>
  <si>
    <t>เงินรับล่วงหน้า</t>
  </si>
  <si>
    <t>ค่าหุ้น</t>
  </si>
  <si>
    <t xml:space="preserve">    เงินรับล่วงหน้าค่าหุ้น</t>
  </si>
  <si>
    <t>จากการจ่าย</t>
  </si>
  <si>
    <t xml:space="preserve">   สินทรัพย์สิทธิการใช้ภายใต้สัญญาเช่าการเงิน</t>
  </si>
  <si>
    <t xml:space="preserve">   การออกตั๋วเงินจ่ายจากบริษัทย่อยแก่บริษัทใหญ่ โดยถือเป็นการรับ</t>
  </si>
  <si>
    <t xml:space="preserve">     ชำระลูกหนี้จากบริษัทย่อย</t>
  </si>
  <si>
    <t>ผลขาดทุนจากการวัดมูลค่าใหม่ของผลประโยชน์พนักงานที่กำหนดไว้</t>
  </si>
  <si>
    <t>เงินรับล่วงหน้าค่าหุ้น</t>
  </si>
  <si>
    <t>ส่วนเกินทุนจากการจ่ายโดยใช้หุ้นเป็นเกณฑ์</t>
  </si>
  <si>
    <t>ส่วนเกินทุน</t>
  </si>
  <si>
    <t>กำไรจากการจำหน่ายที่ดิน อาคารและอุปกรณ์</t>
  </si>
  <si>
    <t>6, 28</t>
  </si>
  <si>
    <t>ส่วนเกินทุนของสินทรัพย์โอนไปอสังหาริมทรัพย์เพื่อการลงทุน</t>
  </si>
  <si>
    <t>กระแสเงินสดสุทธิได้มาจาก (ใช้ไปใน) กิจกรรมดำเนินงาน</t>
  </si>
  <si>
    <t>รายจ่ายจากการจ่ายหุ้นเป็นเกณฑ์</t>
  </si>
  <si>
    <t>ขาดทุนจากการตัดจำหน่ายภาษี</t>
  </si>
  <si>
    <t>ภาษีเงินได้ (ประโยชน์)</t>
  </si>
  <si>
    <t>(กำไร) ขาดทุนจากอัตราแลกเปลี่ยนที่ยังไม่เกิดขึ้น</t>
  </si>
  <si>
    <t>(กำไร) ขาดทุนจากการด้อยค่าที่ดิน อาคารและอุปกรณ์</t>
  </si>
  <si>
    <t>กระแสเงินสดสุทธิได้มาจาก (ใช้ไปใน) กิจกรรมจัดหาเงิน</t>
  </si>
  <si>
    <t xml:space="preserve">    เงินทุนที่ได้รับจากผู้ถือหุ้น</t>
  </si>
  <si>
    <t xml:space="preserve">    รวมเงินทุนที่ได้รับจากผู้ถือหุ้น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</si>
</sst>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41" formatCode="_(* #,##0_);_(* \(#,##0\);_(* &quot;-&quot;_);_(@_)"/>
    <numFmt numFmtId="43" formatCode="_(* #,##0.00_);_(* \(#,##0.00\);_(* &quot;-&quot;??_);_(@_)"/>
    <numFmt numFmtId="164" formatCode="#,##0;\(#,##0\)"/>
    <numFmt numFmtId="165" formatCode="_(* #,##0_);_(* \(#,##0\);_(* &quot;-&quot;??_);_(@_)"/>
    <numFmt numFmtId="166" formatCode="0.00_)"/>
    <numFmt numFmtId="167" formatCode="_(* #,##0.000_);_(* \(#,##0.000\);_(* &quot;-&quot;_);_(@_)"/>
    <numFmt numFmtId="168" formatCode="#,##0.00;\(#,##0.00\);\-\ \ "/>
    <numFmt numFmtId="169" formatCode="_(* #,##0.00_);_(* \(#,##0.00\);_(* &quot;-&quot;_);_(@_)"/>
    <numFmt numFmtId="170" formatCode="_(* #,##0.000000_);_(* \(#,##0.000000\);_(* &quot;-&quot;_);_(@_)"/>
  </numFmts>
  <fonts count="24">
    <font>
      <sz val="15"/>
      <name val="Angsana New"/>
      <charset val="22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Angsana New"/>
      <family val="1"/>
    </font>
    <font>
      <sz val="14"/>
      <name val="Cordia New"/>
      <family val="2"/>
    </font>
    <font>
      <sz val="13"/>
      <name val="Angsana New"/>
      <family val="1"/>
    </font>
    <font>
      <b/>
      <sz val="16"/>
      <name val="Angsana New"/>
      <family val="1"/>
    </font>
    <font>
      <sz val="16"/>
      <name val="Angsana New"/>
      <family val="1"/>
    </font>
    <font>
      <i/>
      <sz val="16"/>
      <name val="Angsana New"/>
      <family val="1"/>
    </font>
    <font>
      <i/>
      <sz val="13"/>
      <name val="Angsana New"/>
      <family val="1"/>
    </font>
    <font>
      <sz val="15"/>
      <name val="Angsana New"/>
      <family val="1"/>
    </font>
    <font>
      <i/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sz val="11"/>
      <name val="Times New Roman"/>
      <family val="1"/>
    </font>
    <font>
      <sz val="14"/>
      <name val="Cordia New"/>
      <family val="2"/>
    </font>
    <font>
      <b/>
      <i/>
      <sz val="16"/>
      <name val="Helv"/>
    </font>
    <font>
      <sz val="15"/>
      <name val="Angsana New"/>
      <family val="1"/>
    </font>
    <font>
      <sz val="10"/>
      <name val="Arial"/>
      <family val="2"/>
    </font>
    <font>
      <i/>
      <sz val="11"/>
      <name val="Times New Roman"/>
      <family val="1"/>
    </font>
    <font>
      <i/>
      <sz val="14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79">
    <xf numFmtId="0" fontId="0" fillId="0" borderId="0"/>
    <xf numFmtId="43" fontId="4" fillId="0" borderId="0" applyFont="0" applyFill="0" applyBorder="0" applyAlignment="0" applyProtection="0"/>
    <xf numFmtId="41" fontId="15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66" fontId="17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1" fillId="0" borderId="0"/>
    <xf numFmtId="0" fontId="15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9" fontId="1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3" fillId="0" borderId="0"/>
    <xf numFmtId="168" fontId="5" fillId="0" borderId="0" applyFont="0" applyFill="0" applyBorder="0" applyAlignment="0" applyProtection="0"/>
    <xf numFmtId="0" fontId="11" fillId="0" borderId="0"/>
    <xf numFmtId="43" fontId="4" fillId="0" borderId="0" applyFont="0" applyFill="0" applyBorder="0" applyAlignment="0" applyProtection="0"/>
    <xf numFmtId="0" fontId="11" fillId="0" borderId="0"/>
    <xf numFmtId="0" fontId="11" fillId="0" borderId="0"/>
    <xf numFmtId="0" fontId="11" fillId="0" borderId="0"/>
    <xf numFmtId="0" fontId="11" fillId="0" borderId="0"/>
    <xf numFmtId="0" fontId="15" fillId="0" borderId="0"/>
    <xf numFmtId="9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2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</cellStyleXfs>
  <cellXfs count="214">
    <xf numFmtId="0" fontId="0" fillId="0" borderId="0" xfId="0"/>
    <xf numFmtId="164" fontId="6" fillId="0" borderId="0" xfId="0" applyNumberFormat="1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164" fontId="7" fillId="0" borderId="0" xfId="0" applyNumberFormat="1" applyFont="1" applyFill="1" applyAlignment="1">
      <alignment horizontal="left" vertical="center"/>
    </xf>
    <xf numFmtId="164" fontId="8" fillId="0" borderId="0" xfId="0" applyNumberFormat="1" applyFont="1" applyFill="1" applyAlignment="1">
      <alignment horizontal="left" vertical="center"/>
    </xf>
    <xf numFmtId="164" fontId="8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164" fontId="7" fillId="0" borderId="0" xfId="0" applyNumberFormat="1" applyFont="1" applyFill="1" applyBorder="1" applyAlignment="1">
      <alignment horizontal="left" vertical="center"/>
    </xf>
    <xf numFmtId="164" fontId="8" fillId="0" borderId="0" xfId="0" applyNumberFormat="1" applyFont="1" applyFill="1" applyBorder="1" applyAlignment="1">
      <alignment horizontal="center" vertical="center"/>
    </xf>
    <xf numFmtId="164" fontId="9" fillId="0" borderId="0" xfId="0" applyNumberFormat="1" applyFont="1" applyFill="1" applyAlignment="1">
      <alignment horizontal="center" vertical="center"/>
    </xf>
    <xf numFmtId="164" fontId="9" fillId="0" borderId="0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Alignment="1">
      <alignment horizontal="center" vertical="center"/>
    </xf>
    <xf numFmtId="164" fontId="7" fillId="0" borderId="0" xfId="0" applyNumberFormat="1" applyFont="1" applyFill="1" applyBorder="1" applyAlignment="1" applyProtection="1">
      <alignment horizontal="left" vertical="center"/>
      <protection locked="0"/>
    </xf>
    <xf numFmtId="164" fontId="11" fillId="0" borderId="0" xfId="0" applyNumberFormat="1" applyFont="1" applyFill="1" applyBorder="1" applyAlignment="1">
      <alignment horizontal="left" vertical="center"/>
    </xf>
    <xf numFmtId="164" fontId="12" fillId="0" borderId="0" xfId="0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vertical="center"/>
    </xf>
    <xf numFmtId="164" fontId="11" fillId="0" borderId="0" xfId="0" applyNumberFormat="1" applyFont="1" applyFill="1" applyAlignment="1">
      <alignment horizontal="left" vertical="center"/>
    </xf>
    <xf numFmtId="164" fontId="12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164" fontId="13" fillId="0" borderId="0" xfId="0" applyNumberFormat="1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Alignment="1">
      <alignment vertical="center"/>
    </xf>
    <xf numFmtId="0" fontId="11" fillId="0" borderId="0" xfId="0" applyFont="1" applyFill="1" applyBorder="1" applyAlignment="1" applyProtection="1">
      <alignment vertical="center"/>
      <protection locked="0"/>
    </xf>
    <xf numFmtId="164" fontId="11" fillId="0" borderId="0" xfId="0" applyNumberFormat="1" applyFont="1" applyFill="1" applyBorder="1" applyAlignment="1" applyProtection="1">
      <alignment horizontal="left" vertical="center"/>
      <protection locked="0"/>
    </xf>
    <xf numFmtId="164" fontId="12" fillId="0" borderId="0" xfId="0" applyNumberFormat="1" applyFont="1" applyFill="1" applyBorder="1" applyAlignment="1" applyProtection="1">
      <alignment horizontal="center" vertical="center"/>
      <protection locked="0"/>
    </xf>
    <xf numFmtId="164" fontId="13" fillId="0" borderId="0" xfId="0" applyNumberFormat="1" applyFont="1" applyFill="1" applyAlignment="1">
      <alignment horizontal="left" vertical="center"/>
    </xf>
    <xf numFmtId="165" fontId="11" fillId="0" borderId="0" xfId="1" applyNumberFormat="1" applyFont="1" applyFill="1" applyAlignment="1">
      <alignment vertical="center"/>
    </xf>
    <xf numFmtId="0" fontId="13" fillId="0" borderId="0" xfId="0" applyFont="1" applyFill="1" applyBorder="1" applyAlignment="1" applyProtection="1">
      <alignment vertical="center"/>
      <protection locked="0"/>
    </xf>
    <xf numFmtId="164" fontId="14" fillId="0" borderId="0" xfId="0" applyNumberFormat="1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left" vertical="center"/>
    </xf>
    <xf numFmtId="0" fontId="13" fillId="0" borderId="0" xfId="0" applyFont="1" applyFill="1" applyAlignment="1">
      <alignment vertical="center"/>
    </xf>
    <xf numFmtId="164" fontId="13" fillId="0" borderId="0" xfId="54" applyNumberFormat="1" applyFont="1" applyFill="1" applyBorder="1" applyAlignment="1">
      <alignment vertical="center"/>
    </xf>
    <xf numFmtId="164" fontId="11" fillId="0" borderId="0" xfId="54" applyNumberFormat="1" applyFont="1" applyFill="1" applyBorder="1" applyAlignment="1">
      <alignment vertical="center"/>
    </xf>
    <xf numFmtId="164" fontId="12" fillId="0" borderId="0" xfId="54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41" fontId="8" fillId="0" borderId="0" xfId="0" applyNumberFormat="1" applyFont="1" applyFill="1" applyAlignment="1">
      <alignment horizontal="right" vertical="center"/>
    </xf>
    <xf numFmtId="41" fontId="8" fillId="0" borderId="0" xfId="0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 applyProtection="1">
      <alignment horizontal="right" vertical="center"/>
      <protection locked="0"/>
    </xf>
    <xf numFmtId="41" fontId="13" fillId="0" borderId="1" xfId="1" applyNumberFormat="1" applyFont="1" applyFill="1" applyBorder="1" applyAlignment="1">
      <alignment horizontal="right" vertical="center"/>
    </xf>
    <xf numFmtId="41" fontId="13" fillId="0" borderId="0" xfId="1" applyNumberFormat="1" applyFont="1" applyFill="1" applyAlignment="1">
      <alignment horizontal="right" vertical="center"/>
    </xf>
    <xf numFmtId="41" fontId="13" fillId="0" borderId="2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 applyProtection="1">
      <alignment vertical="center"/>
      <protection locked="0"/>
    </xf>
    <xf numFmtId="41" fontId="11" fillId="0" borderId="0" xfId="0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Alignment="1">
      <alignment horizontal="right" vertical="center"/>
    </xf>
    <xf numFmtId="41" fontId="6" fillId="0" borderId="0" xfId="0" applyNumberFormat="1" applyFont="1" applyFill="1" applyBorder="1" applyAlignment="1">
      <alignment horizontal="right" vertical="center"/>
    </xf>
    <xf numFmtId="41" fontId="13" fillId="0" borderId="0" xfId="0" applyNumberFormat="1" applyFont="1" applyFill="1" applyAlignment="1">
      <alignment horizontal="right" vertical="center"/>
    </xf>
    <xf numFmtId="41" fontId="13" fillId="0" borderId="0" xfId="1" applyNumberFormat="1" applyFont="1" applyFill="1" applyBorder="1" applyAlignment="1">
      <alignment horizontal="right" vertical="center"/>
    </xf>
    <xf numFmtId="41" fontId="11" fillId="0" borderId="0" xfId="0" applyNumberFormat="1" applyFont="1" applyFill="1" applyBorder="1" applyAlignment="1">
      <alignment vertical="center"/>
    </xf>
    <xf numFmtId="41" fontId="8" fillId="0" borderId="0" xfId="1" applyNumberFormat="1" applyFont="1" applyFill="1" applyAlignment="1">
      <alignment horizontal="right" vertical="center"/>
    </xf>
    <xf numFmtId="41" fontId="8" fillId="0" borderId="0" xfId="54" applyNumberFormat="1" applyFont="1" applyFill="1" applyBorder="1" applyAlignment="1">
      <alignment horizontal="right" vertical="center"/>
    </xf>
    <xf numFmtId="41" fontId="8" fillId="0" borderId="0" xfId="54" applyNumberFormat="1" applyFont="1" applyFill="1" applyBorder="1" applyAlignment="1">
      <alignment vertical="center"/>
    </xf>
    <xf numFmtId="41" fontId="8" fillId="0" borderId="0" xfId="1" applyNumberFormat="1" applyFont="1" applyFill="1" applyBorder="1" applyAlignment="1">
      <alignment vertical="center"/>
    </xf>
    <xf numFmtId="164" fontId="8" fillId="0" borderId="0" xfId="54" applyNumberFormat="1" applyFont="1" applyFill="1" applyBorder="1" applyAlignment="1">
      <alignment vertical="center"/>
    </xf>
    <xf numFmtId="41" fontId="13" fillId="0" borderId="0" xfId="54" applyNumberFormat="1" applyFont="1" applyFill="1" applyBorder="1" applyAlignment="1">
      <alignment horizontal="centerContinuous" vertical="center"/>
    </xf>
    <xf numFmtId="41" fontId="11" fillId="0" borderId="0" xfId="54" applyNumberFormat="1" applyFont="1" applyFill="1" applyBorder="1" applyAlignment="1">
      <alignment vertical="center"/>
    </xf>
    <xf numFmtId="164" fontId="11" fillId="0" borderId="0" xfId="54" applyNumberFormat="1" applyFont="1" applyFill="1" applyBorder="1" applyAlignment="1">
      <alignment horizontal="center" vertical="center"/>
    </xf>
    <xf numFmtId="41" fontId="11" fillId="0" borderId="0" xfId="54" applyNumberFormat="1" applyFont="1" applyFill="1" applyBorder="1" applyAlignment="1">
      <alignment horizontal="center" vertical="center"/>
    </xf>
    <xf numFmtId="41" fontId="11" fillId="0" borderId="0" xfId="1" applyNumberFormat="1" applyFont="1" applyFill="1" applyBorder="1" applyAlignment="1">
      <alignment vertical="center"/>
    </xf>
    <xf numFmtId="41" fontId="11" fillId="0" borderId="0" xfId="54" applyNumberFormat="1" applyFont="1" applyFill="1" applyBorder="1" applyAlignment="1">
      <alignment horizontal="right" vertical="center"/>
    </xf>
    <xf numFmtId="41" fontId="11" fillId="0" borderId="0" xfId="3" applyNumberFormat="1" applyFont="1" applyFill="1" applyAlignment="1">
      <alignment horizontal="right" vertical="center"/>
    </xf>
    <xf numFmtId="41" fontId="12" fillId="0" borderId="0" xfId="0" applyNumberFormat="1" applyFont="1" applyFill="1" applyAlignment="1">
      <alignment horizontal="center" vertical="center"/>
    </xf>
    <xf numFmtId="41" fontId="11" fillId="0" borderId="3" xfId="3" applyNumberFormat="1" applyFont="1" applyFill="1" applyBorder="1" applyAlignment="1">
      <alignment horizontal="right" vertical="center"/>
    </xf>
    <xf numFmtId="41" fontId="13" fillId="0" borderId="0" xfId="3" applyNumberFormat="1" applyFont="1" applyFill="1" applyAlignment="1">
      <alignment horizontal="right" vertical="center"/>
    </xf>
    <xf numFmtId="164" fontId="13" fillId="0" borderId="0" xfId="26" applyNumberFormat="1" applyFont="1" applyFill="1" applyAlignment="1">
      <alignment horizontal="left" vertical="center"/>
    </xf>
    <xf numFmtId="164" fontId="11" fillId="0" borderId="0" xfId="26" applyNumberFormat="1" applyFont="1" applyFill="1" applyAlignment="1">
      <alignment horizontal="left" vertical="center"/>
    </xf>
    <xf numFmtId="41" fontId="13" fillId="0" borderId="0" xfId="3" applyNumberFormat="1" applyFont="1" applyFill="1" applyBorder="1" applyAlignment="1">
      <alignment horizontal="right" vertical="center"/>
    </xf>
    <xf numFmtId="41" fontId="11" fillId="0" borderId="0" xfId="3" applyNumberFormat="1" applyFont="1" applyFill="1" applyBorder="1" applyAlignment="1">
      <alignment horizontal="right" vertical="center"/>
    </xf>
    <xf numFmtId="41" fontId="13" fillId="0" borderId="4" xfId="3" applyNumberFormat="1" applyFont="1" applyFill="1" applyBorder="1" applyAlignment="1">
      <alignment horizontal="right" vertical="center"/>
    </xf>
    <xf numFmtId="41" fontId="13" fillId="0" borderId="2" xfId="3" applyNumberFormat="1" applyFont="1" applyFill="1" applyBorder="1" applyAlignment="1">
      <alignment horizontal="right" vertical="center"/>
    </xf>
    <xf numFmtId="41" fontId="11" fillId="0" borderId="0" xfId="6" applyNumberFormat="1" applyFont="1" applyFill="1" applyAlignment="1">
      <alignment horizontal="right" vertical="center"/>
    </xf>
    <xf numFmtId="41" fontId="13" fillId="0" borderId="1" xfId="6" applyNumberFormat="1" applyFont="1" applyFill="1" applyBorder="1" applyAlignment="1">
      <alignment horizontal="right" vertical="center"/>
    </xf>
    <xf numFmtId="41" fontId="11" fillId="0" borderId="0" xfId="6" applyNumberFormat="1" applyFont="1" applyFill="1" applyBorder="1" applyAlignment="1">
      <alignment horizontal="right" vertical="center"/>
    </xf>
    <xf numFmtId="41" fontId="11" fillId="0" borderId="0" xfId="6" applyNumberFormat="1" applyFont="1" applyFill="1" applyAlignment="1">
      <alignment horizontal="center" vertical="center"/>
    </xf>
    <xf numFmtId="41" fontId="11" fillId="0" borderId="0" xfId="6" applyNumberFormat="1" applyFont="1" applyFill="1" applyBorder="1" applyAlignment="1">
      <alignment horizontal="center" vertical="center"/>
    </xf>
    <xf numFmtId="41" fontId="13" fillId="0" borderId="4" xfId="6" applyNumberFormat="1" applyFont="1" applyFill="1" applyBorder="1" applyAlignment="1">
      <alignment horizontal="right" vertical="center"/>
    </xf>
    <xf numFmtId="41" fontId="13" fillId="0" borderId="0" xfId="6" applyNumberFormat="1" applyFont="1" applyFill="1" applyBorder="1" applyAlignment="1">
      <alignment horizontal="right" vertical="center"/>
    </xf>
    <xf numFmtId="164" fontId="14" fillId="0" borderId="0" xfId="32" applyNumberFormat="1" applyFont="1" applyFill="1" applyAlignment="1">
      <alignment horizontal="center" vertical="center"/>
    </xf>
    <xf numFmtId="0" fontId="12" fillId="0" borderId="0" xfId="32" applyNumberFormat="1" applyFont="1" applyFill="1" applyAlignment="1">
      <alignment horizontal="center" vertical="center"/>
    </xf>
    <xf numFmtId="0" fontId="11" fillId="0" borderId="0" xfId="32" applyFont="1" applyFill="1" applyAlignment="1">
      <alignment vertical="center"/>
    </xf>
    <xf numFmtId="0" fontId="12" fillId="0" borderId="0" xfId="32" applyFont="1" applyFill="1" applyAlignment="1">
      <alignment horizontal="center" vertical="center"/>
    </xf>
    <xf numFmtId="0" fontId="14" fillId="0" borderId="0" xfId="32" applyFont="1" applyFill="1" applyAlignment="1">
      <alignment horizontal="center" vertical="center"/>
    </xf>
    <xf numFmtId="43" fontId="11" fillId="0" borderId="0" xfId="1" applyFont="1" applyFill="1" applyAlignment="1">
      <alignment vertical="center"/>
    </xf>
    <xf numFmtId="43" fontId="11" fillId="0" borderId="0" xfId="1" applyFont="1" applyFill="1" applyBorder="1" applyAlignment="1">
      <alignment horizontal="right" vertical="center"/>
    </xf>
    <xf numFmtId="41" fontId="13" fillId="0" borderId="0" xfId="6" applyNumberFormat="1" applyFont="1" applyFill="1" applyBorder="1" applyAlignment="1">
      <alignment vertical="center"/>
    </xf>
    <xf numFmtId="0" fontId="11" fillId="0" borderId="0" xfId="27" applyFont="1" applyFill="1" applyBorder="1" applyAlignment="1">
      <alignment horizontal="left" wrapText="1"/>
    </xf>
    <xf numFmtId="41" fontId="11" fillId="0" borderId="0" xfId="4" applyNumberFormat="1" applyFont="1" applyFill="1" applyAlignment="1">
      <alignment horizontal="right" vertical="center"/>
    </xf>
    <xf numFmtId="41" fontId="13" fillId="0" borderId="1" xfId="4" applyNumberFormat="1" applyFont="1" applyFill="1" applyBorder="1" applyAlignment="1">
      <alignment horizontal="right" vertical="center"/>
    </xf>
    <xf numFmtId="41" fontId="13" fillId="0" borderId="0" xfId="4" applyNumberFormat="1" applyFont="1" applyFill="1" applyAlignment="1">
      <alignment horizontal="right" vertical="center"/>
    </xf>
    <xf numFmtId="9" fontId="13" fillId="0" borderId="0" xfId="55" applyFont="1" applyFill="1" applyBorder="1" applyAlignment="1">
      <alignment horizontal="right" vertical="center"/>
    </xf>
    <xf numFmtId="41" fontId="11" fillId="0" borderId="0" xfId="0" applyNumberFormat="1" applyFont="1" applyFill="1" applyAlignment="1">
      <alignment horizontal="center" vertical="center"/>
    </xf>
    <xf numFmtId="41" fontId="13" fillId="0" borderId="4" xfId="1" applyNumberFormat="1" applyFont="1" applyFill="1" applyBorder="1" applyAlignment="1">
      <alignment horizontal="right" vertical="center"/>
    </xf>
    <xf numFmtId="41" fontId="13" fillId="0" borderId="1" xfId="6" applyNumberFormat="1" applyFont="1" applyFill="1" applyBorder="1" applyAlignment="1">
      <alignment horizontal="center" vertical="center"/>
    </xf>
    <xf numFmtId="41" fontId="13" fillId="0" borderId="0" xfId="6" applyNumberFormat="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>
      <alignment horizontal="center" vertical="center"/>
      <protection locked="0"/>
    </xf>
    <xf numFmtId="43" fontId="11" fillId="0" borderId="0" xfId="1" applyNumberFormat="1" applyFont="1" applyFill="1" applyBorder="1" applyAlignment="1">
      <alignment horizontal="right" vertical="center"/>
    </xf>
    <xf numFmtId="43" fontId="11" fillId="0" borderId="2" xfId="1" applyNumberFormat="1" applyFont="1" applyFill="1" applyBorder="1" applyAlignment="1">
      <alignment horizontal="right" vertical="center"/>
    </xf>
    <xf numFmtId="43" fontId="11" fillId="0" borderId="0" xfId="0" applyNumberFormat="1" applyFont="1" applyFill="1" applyBorder="1" applyAlignment="1">
      <alignment horizontal="right" vertical="center"/>
    </xf>
    <xf numFmtId="41" fontId="11" fillId="0" borderId="3" xfId="4" applyNumberFormat="1" applyFont="1" applyFill="1" applyBorder="1" applyAlignment="1">
      <alignment horizontal="right" vertical="center"/>
    </xf>
    <xf numFmtId="167" fontId="11" fillId="0" borderId="0" xfId="0" applyNumberFormat="1" applyFont="1" applyFill="1" applyBorder="1" applyAlignment="1">
      <alignment horizontal="right" vertical="center"/>
    </xf>
    <xf numFmtId="0" fontId="20" fillId="0" borderId="0" xfId="36" applyNumberFormat="1" applyFont="1" applyFill="1" applyAlignment="1">
      <alignment horizontal="center" vertical="center"/>
    </xf>
    <xf numFmtId="0" fontId="13" fillId="0" borderId="0" xfId="37" applyFont="1" applyFill="1" applyAlignment="1">
      <alignment horizontal="left"/>
    </xf>
    <xf numFmtId="0" fontId="14" fillId="0" borderId="0" xfId="39" applyFont="1" applyFill="1" applyAlignment="1">
      <alignment horizontal="left"/>
    </xf>
    <xf numFmtId="0" fontId="11" fillId="0" borderId="0" xfId="0" applyFont="1" applyFill="1" applyBorder="1" applyAlignment="1">
      <alignment horizontal="left" wrapText="1"/>
    </xf>
    <xf numFmtId="41" fontId="11" fillId="0" borderId="0" xfId="1" applyNumberFormat="1" applyFont="1" applyFill="1" applyAlignment="1">
      <alignment horizontal="right" vertical="center"/>
    </xf>
    <xf numFmtId="41" fontId="11" fillId="0" borderId="3" xfId="1" applyNumberFormat="1" applyFont="1" applyFill="1" applyBorder="1" applyAlignment="1">
      <alignment horizontal="right" vertical="center"/>
    </xf>
    <xf numFmtId="164" fontId="4" fillId="0" borderId="0" xfId="0" applyNumberFormat="1" applyFont="1" applyFill="1" applyBorder="1" applyAlignment="1" applyProtection="1">
      <alignment horizontal="left" vertical="center"/>
      <protection locked="0"/>
    </xf>
    <xf numFmtId="164" fontId="21" fillId="0" borderId="0" xfId="0" applyNumberFormat="1" applyFont="1" applyFill="1" applyBorder="1" applyAlignment="1" applyProtection="1">
      <alignment horizontal="center" vertical="center"/>
      <protection locked="0"/>
    </xf>
    <xf numFmtId="41" fontId="4" fillId="0" borderId="0" xfId="1" applyNumberFormat="1" applyFont="1" applyFill="1" applyAlignment="1">
      <alignment horizontal="right" vertical="center"/>
    </xf>
    <xf numFmtId="41" fontId="4" fillId="0" borderId="0" xfId="1" applyNumberFormat="1" applyFont="1" applyFill="1" applyBorder="1" applyAlignment="1">
      <alignment horizontal="right" vertical="center"/>
    </xf>
    <xf numFmtId="164" fontId="22" fillId="0" borderId="0" xfId="0" applyNumberFormat="1" applyFont="1" applyFill="1" applyBorder="1" applyAlignment="1" applyProtection="1">
      <alignment horizontal="left" vertical="center"/>
      <protection locked="0"/>
    </xf>
    <xf numFmtId="164" fontId="23" fillId="0" borderId="0" xfId="0" applyNumberFormat="1" applyFont="1" applyFill="1" applyBorder="1" applyAlignment="1" applyProtection="1">
      <alignment horizontal="center" vertical="center"/>
      <protection locked="0"/>
    </xf>
    <xf numFmtId="41" fontId="22" fillId="0" borderId="1" xfId="1" applyNumberFormat="1" applyFont="1" applyFill="1" applyBorder="1" applyAlignment="1" applyProtection="1">
      <alignment horizontal="right" vertical="center"/>
      <protection locked="0"/>
    </xf>
    <xf numFmtId="41" fontId="22" fillId="0" borderId="0" xfId="1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horizontal="right" vertical="center"/>
      <protection locked="0"/>
    </xf>
    <xf numFmtId="164" fontId="23" fillId="0" borderId="0" xfId="0" applyNumberFormat="1" applyFont="1" applyFill="1" applyBorder="1" applyAlignment="1" applyProtection="1">
      <alignment horizontal="left" vertical="center"/>
      <protection locked="0"/>
    </xf>
    <xf numFmtId="41" fontId="4" fillId="0" borderId="0" xfId="1" applyNumberFormat="1" applyFont="1" applyFill="1" applyBorder="1" applyAlignment="1" applyProtection="1">
      <alignment horizontal="center" vertical="center"/>
      <protection locked="0"/>
    </xf>
    <xf numFmtId="164" fontId="4" fillId="0" borderId="0" xfId="0" applyNumberFormat="1" applyFont="1" applyFill="1" applyAlignment="1" applyProtection="1">
      <alignment horizontal="left" vertical="center"/>
      <protection locked="0"/>
    </xf>
    <xf numFmtId="0" fontId="4" fillId="0" borderId="0" xfId="0" applyFont="1" applyFill="1" applyBorder="1" applyAlignment="1" applyProtection="1">
      <alignment vertical="center"/>
      <protection locked="0"/>
    </xf>
    <xf numFmtId="0" fontId="4" fillId="0" borderId="0" xfId="0" applyFont="1" applyFill="1" applyBorder="1" applyAlignment="1" applyProtection="1">
      <alignment vertical="center" wrapText="1"/>
      <protection locked="0"/>
    </xf>
    <xf numFmtId="41" fontId="22" fillId="0" borderId="2" xfId="1" applyNumberFormat="1" applyFont="1" applyFill="1" applyBorder="1" applyAlignment="1" applyProtection="1">
      <alignment horizontal="right" vertical="center"/>
      <protection locked="0"/>
    </xf>
    <xf numFmtId="41" fontId="22" fillId="0" borderId="3" xfId="1" applyNumberFormat="1" applyFont="1" applyFill="1" applyBorder="1" applyAlignment="1" applyProtection="1">
      <alignment horizontal="right" vertical="center"/>
      <protection locked="0"/>
    </xf>
    <xf numFmtId="41" fontId="4" fillId="0" borderId="2" xfId="1" applyNumberFormat="1" applyFont="1" applyFill="1" applyBorder="1" applyAlignment="1" applyProtection="1">
      <alignment horizontal="right" vertical="center"/>
      <protection locked="0"/>
    </xf>
    <xf numFmtId="41" fontId="4" fillId="0" borderId="0" xfId="1" applyNumberFormat="1" applyFont="1" applyFill="1" applyBorder="1" applyAlignment="1" applyProtection="1">
      <alignment vertical="center"/>
      <protection locked="0"/>
    </xf>
    <xf numFmtId="41" fontId="4" fillId="0" borderId="0" xfId="0" applyNumberFormat="1" applyFont="1" applyFill="1" applyBorder="1" applyAlignment="1" applyProtection="1">
      <alignment vertical="center"/>
      <protection locked="0"/>
    </xf>
    <xf numFmtId="164" fontId="22" fillId="0" borderId="0" xfId="0" applyNumberFormat="1" applyFont="1" applyFill="1" applyBorder="1" applyAlignment="1" applyProtection="1">
      <alignment vertical="center"/>
      <protection locked="0"/>
    </xf>
    <xf numFmtId="41" fontId="22" fillId="0" borderId="5" xfId="1" applyNumberFormat="1" applyFont="1" applyFill="1" applyBorder="1" applyAlignment="1" applyProtection="1">
      <alignment horizontal="right" vertical="center"/>
      <protection locked="0"/>
    </xf>
    <xf numFmtId="164" fontId="21" fillId="0" borderId="0" xfId="0" applyNumberFormat="1" applyFont="1" applyFill="1" applyAlignment="1">
      <alignment horizontal="center" vertical="center"/>
    </xf>
    <xf numFmtId="164" fontId="4" fillId="0" borderId="0" xfId="0" applyNumberFormat="1" applyFont="1" applyFill="1" applyAlignment="1">
      <alignment horizontal="left" vertical="center"/>
    </xf>
    <xf numFmtId="164" fontId="21" fillId="0" borderId="0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49" fontId="4" fillId="0" borderId="0" xfId="0" quotePrefix="1" applyNumberFormat="1" applyFont="1" applyFill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4" fillId="0" borderId="0" xfId="0" quotePrefix="1" applyNumberFormat="1" applyFont="1" applyFill="1" applyBorder="1" applyAlignment="1">
      <alignment horizontal="center" vertical="center"/>
    </xf>
    <xf numFmtId="49" fontId="11" fillId="0" borderId="0" xfId="0" quotePrefix="1" applyNumberFormat="1" applyFont="1" applyFill="1" applyBorder="1" applyAlignment="1">
      <alignment horizontal="center" vertical="center"/>
    </xf>
    <xf numFmtId="49" fontId="11" fillId="0" borderId="0" xfId="0" applyNumberFormat="1" applyFont="1" applyFill="1" applyBorder="1" applyAlignment="1">
      <alignment horizontal="center" vertical="center"/>
    </xf>
    <xf numFmtId="164" fontId="14" fillId="0" borderId="0" xfId="26" applyNumberFormat="1" applyFont="1" applyFill="1" applyAlignment="1">
      <alignment horizontal="left" vertical="center"/>
    </xf>
    <xf numFmtId="41" fontId="11" fillId="0" borderId="0" xfId="0" applyNumberFormat="1" applyFont="1" applyFill="1" applyBorder="1" applyAlignment="1">
      <alignment wrapText="1"/>
    </xf>
    <xf numFmtId="41" fontId="10" fillId="0" borderId="0" xfId="0" applyNumberFormat="1" applyFont="1" applyFill="1" applyAlignment="1">
      <alignment horizontal="center" vertical="center"/>
    </xf>
    <xf numFmtId="41" fontId="6" fillId="0" borderId="0" xfId="0" applyNumberFormat="1" applyFont="1" applyFill="1" applyAlignment="1">
      <alignment horizontal="left" vertical="center"/>
    </xf>
    <xf numFmtId="41" fontId="13" fillId="0" borderId="0" xfId="55" applyNumberFormat="1" applyFont="1" applyFill="1" applyBorder="1" applyAlignment="1">
      <alignment horizontal="right" vertical="center"/>
    </xf>
    <xf numFmtId="165" fontId="11" fillId="0" borderId="0" xfId="1" applyNumberFormat="1" applyFont="1" applyFill="1" applyBorder="1" applyAlignment="1" applyProtection="1">
      <alignment vertical="center"/>
      <protection locked="0"/>
    </xf>
    <xf numFmtId="165" fontId="13" fillId="0" borderId="0" xfId="1" applyNumberFormat="1" applyFont="1" applyFill="1" applyBorder="1" applyAlignment="1" applyProtection="1">
      <alignment vertical="center"/>
      <protection locked="0"/>
    </xf>
    <xf numFmtId="41" fontId="4" fillId="0" borderId="3" xfId="1" applyNumberFormat="1" applyFont="1" applyFill="1" applyBorder="1" applyAlignment="1" applyProtection="1">
      <alignment horizontal="right" vertical="center"/>
      <protection locked="0"/>
    </xf>
    <xf numFmtId="41" fontId="11" fillId="0" borderId="0" xfId="55" applyNumberFormat="1" applyFont="1" applyFill="1" applyBorder="1" applyAlignment="1">
      <alignment horizontal="right" vertical="center"/>
    </xf>
    <xf numFmtId="43" fontId="11" fillId="0" borderId="0" xfId="1" applyFont="1" applyFill="1" applyBorder="1" applyAlignment="1">
      <alignment vertical="center"/>
    </xf>
    <xf numFmtId="165" fontId="11" fillId="0" borderId="0" xfId="1" applyNumberFormat="1" applyFont="1" applyFill="1" applyBorder="1" applyAlignment="1">
      <alignment horizontal="right" vertical="center"/>
    </xf>
    <xf numFmtId="41" fontId="13" fillId="0" borderId="5" xfId="0" applyNumberFormat="1" applyFont="1" applyFill="1" applyBorder="1" applyAlignment="1">
      <alignment horizontal="right" vertical="center"/>
    </xf>
    <xf numFmtId="41" fontId="13" fillId="0" borderId="3" xfId="3" applyNumberFormat="1" applyFont="1" applyFill="1" applyBorder="1" applyAlignment="1">
      <alignment horizontal="right" vertical="center"/>
    </xf>
    <xf numFmtId="0" fontId="20" fillId="0" borderId="0" xfId="36" applyNumberFormat="1" applyFont="1" applyFill="1" applyBorder="1" applyAlignment="1">
      <alignment horizontal="center" vertical="center"/>
    </xf>
    <xf numFmtId="41" fontId="13" fillId="0" borderId="1" xfId="6" applyNumberFormat="1" applyFont="1" applyFill="1" applyBorder="1" applyAlignment="1">
      <alignment vertical="center"/>
    </xf>
    <xf numFmtId="43" fontId="4" fillId="0" borderId="0" xfId="1" applyFont="1" applyFill="1" applyBorder="1" applyAlignment="1">
      <alignment horizontal="right" vertical="center"/>
    </xf>
    <xf numFmtId="43" fontId="4" fillId="0" borderId="0" xfId="1" applyFont="1" applyFill="1" applyAlignment="1">
      <alignment horizontal="right" vertical="center"/>
    </xf>
    <xf numFmtId="165" fontId="11" fillId="0" borderId="0" xfId="1" applyNumberFormat="1" applyFont="1" applyFill="1" applyBorder="1" applyAlignment="1">
      <alignment vertical="center"/>
    </xf>
    <xf numFmtId="41" fontId="11" fillId="0" borderId="5" xfId="1" applyNumberFormat="1" applyFont="1" applyFill="1" applyBorder="1" applyAlignment="1">
      <alignment horizontal="right" vertical="center"/>
    </xf>
    <xf numFmtId="164" fontId="14" fillId="0" borderId="0" xfId="54" applyNumberFormat="1" applyFont="1" applyFill="1" applyBorder="1" applyAlignment="1">
      <alignment vertical="center"/>
    </xf>
    <xf numFmtId="41" fontId="13" fillId="0" borderId="0" xfId="70" applyNumberFormat="1" applyFont="1" applyFill="1" applyBorder="1" applyAlignment="1">
      <alignment horizontal="right" vertical="center"/>
    </xf>
    <xf numFmtId="41" fontId="13" fillId="0" borderId="0" xfId="70" applyNumberFormat="1" applyFont="1" applyFill="1" applyAlignment="1">
      <alignment horizontal="right" vertical="center"/>
    </xf>
    <xf numFmtId="169" fontId="11" fillId="0" borderId="0" xfId="0" applyNumberFormat="1" applyFont="1" applyFill="1" applyAlignment="1">
      <alignment horizontal="right" vertical="center"/>
    </xf>
    <xf numFmtId="41" fontId="11" fillId="0" borderId="0" xfId="70" applyNumberFormat="1" applyFont="1" applyFill="1" applyAlignment="1">
      <alignment horizontal="right" vertical="center"/>
    </xf>
    <xf numFmtId="43" fontId="13" fillId="0" borderId="0" xfId="6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vertical="center"/>
    </xf>
    <xf numFmtId="41" fontId="11" fillId="0" borderId="3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Border="1" applyAlignment="1">
      <alignment horizontal="center" vertical="center"/>
    </xf>
    <xf numFmtId="43" fontId="11" fillId="0" borderId="0" xfId="1" applyFont="1" applyFill="1" applyBorder="1" applyAlignment="1" applyProtection="1">
      <alignment vertical="center"/>
      <protection locked="0"/>
    </xf>
    <xf numFmtId="43" fontId="13" fillId="0" borderId="0" xfId="1" applyFont="1" applyFill="1" applyBorder="1" applyAlignment="1" applyProtection="1">
      <alignment vertical="center"/>
      <protection locked="0"/>
    </xf>
    <xf numFmtId="43" fontId="6" fillId="0" borderId="0" xfId="1" applyFont="1" applyFill="1" applyAlignment="1">
      <alignment vertical="center"/>
    </xf>
    <xf numFmtId="43" fontId="11" fillId="0" borderId="0" xfId="0" applyNumberFormat="1" applyFont="1" applyFill="1" applyBorder="1" applyAlignment="1" applyProtection="1">
      <alignment vertical="center"/>
      <protection locked="0"/>
    </xf>
    <xf numFmtId="43" fontId="11" fillId="0" borderId="0" xfId="0" applyNumberFormat="1" applyFont="1" applyFill="1" applyAlignment="1">
      <alignment vertical="center"/>
    </xf>
    <xf numFmtId="41" fontId="13" fillId="0" borderId="5" xfId="1" applyNumberFormat="1" applyFont="1" applyFill="1" applyBorder="1" applyAlignment="1">
      <alignment horizontal="right" vertical="center"/>
    </xf>
    <xf numFmtId="0" fontId="11" fillId="0" borderId="0" xfId="0" applyFont="1" applyFill="1" applyBorder="1" applyAlignment="1">
      <alignment horizontal="left"/>
    </xf>
    <xf numFmtId="0" fontId="11" fillId="0" borderId="0" xfId="0" applyFont="1" applyFill="1" applyAlignment="1">
      <alignment horizontal="left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1" fillId="0" borderId="3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Border="1" applyAlignment="1">
      <alignment horizontal="center" vertical="center"/>
    </xf>
    <xf numFmtId="2" fontId="11" fillId="0" borderId="2" xfId="1" applyNumberFormat="1" applyFont="1" applyFill="1" applyBorder="1" applyAlignment="1">
      <alignment horizontal="right" vertical="center"/>
    </xf>
    <xf numFmtId="170" fontId="11" fillId="0" borderId="0" xfId="0" applyNumberFormat="1" applyFont="1" applyFill="1" applyAlignment="1">
      <alignment vertical="center"/>
    </xf>
    <xf numFmtId="41" fontId="22" fillId="0" borderId="0" xfId="0" applyNumberFormat="1" applyFont="1" applyFill="1" applyBorder="1" applyAlignment="1">
      <alignment horizontal="center" vertical="center"/>
    </xf>
    <xf numFmtId="41" fontId="0" fillId="0" borderId="0" xfId="4" applyNumberFormat="1" applyFont="1" applyFill="1" applyAlignment="1">
      <alignment horizontal="right" vertical="center"/>
    </xf>
    <xf numFmtId="41" fontId="12" fillId="0" borderId="0" xfId="54" applyNumberFormat="1" applyFont="1" applyFill="1" applyBorder="1" applyAlignment="1">
      <alignment horizontal="center" vertical="center"/>
    </xf>
    <xf numFmtId="49" fontId="11" fillId="0" borderId="0" xfId="0" quotePrefix="1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165" fontId="6" fillId="0" borderId="0" xfId="1" applyNumberFormat="1" applyFont="1" applyFill="1" applyAlignment="1">
      <alignment horizontal="right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164" fontId="21" fillId="0" borderId="0" xfId="0" applyNumberFormat="1" applyFont="1" applyFill="1" applyBorder="1" applyAlignment="1" applyProtection="1">
      <alignment horizontal="left" vertical="center"/>
      <protection locked="0"/>
    </xf>
    <xf numFmtId="41" fontId="11" fillId="0" borderId="0" xfId="1" applyNumberFormat="1" applyFont="1" applyFill="1" applyBorder="1" applyAlignment="1">
      <alignment horizontal="right" vertical="center"/>
    </xf>
    <xf numFmtId="41" fontId="11" fillId="0" borderId="0" xfId="1" applyNumberFormat="1" applyFont="1" applyFill="1" applyAlignment="1">
      <alignment horizontal="right" vertical="center"/>
    </xf>
    <xf numFmtId="41" fontId="11" fillId="0" borderId="0" xfId="1" applyNumberFormat="1" applyFont="1" applyFill="1" applyAlignment="1">
      <alignment horizontal="center" vertical="center"/>
    </xf>
    <xf numFmtId="41" fontId="13" fillId="0" borderId="1" xfId="3" applyNumberFormat="1" applyFont="1" applyFill="1" applyBorder="1" applyAlignment="1">
      <alignment horizontal="right" vertical="center"/>
    </xf>
    <xf numFmtId="41" fontId="11" fillId="0" borderId="3" xfId="62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center" vertical="center"/>
    </xf>
    <xf numFmtId="3" fontId="11" fillId="0" borderId="0" xfId="0" applyNumberFormat="1" applyFont="1" applyFill="1" applyAlignment="1">
      <alignment vertical="center"/>
    </xf>
    <xf numFmtId="41" fontId="11" fillId="0" borderId="0" xfId="1" applyNumberFormat="1" applyFont="1" applyFill="1" applyAlignment="1">
      <alignment horizontal="right" vertical="center"/>
    </xf>
    <xf numFmtId="164" fontId="12" fillId="0" borderId="0" xfId="0" applyNumberFormat="1" applyFont="1" applyFill="1" applyAlignment="1">
      <alignment horizontal="left" vertical="center"/>
    </xf>
    <xf numFmtId="41" fontId="21" fillId="0" borderId="0" xfId="0" applyNumberFormat="1" applyFont="1" applyFill="1" applyBorder="1" applyAlignment="1">
      <alignment horizontal="center" vertical="center"/>
    </xf>
    <xf numFmtId="41" fontId="2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/>
    </xf>
    <xf numFmtId="0" fontId="0" fillId="0" borderId="0" xfId="0" applyFont="1" applyFill="1" applyAlignment="1">
      <alignment horizontal="center"/>
    </xf>
    <xf numFmtId="41" fontId="13" fillId="0" borderId="0" xfId="0" applyNumberFormat="1" applyFont="1" applyFill="1" applyBorder="1" applyAlignment="1">
      <alignment horizontal="center" vertical="center"/>
    </xf>
    <xf numFmtId="41" fontId="12" fillId="0" borderId="0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41" fontId="11" fillId="0" borderId="3" xfId="54" applyNumberFormat="1" applyFont="1" applyFill="1" applyBorder="1" applyAlignment="1">
      <alignment horizontal="center" vertical="center"/>
    </xf>
    <xf numFmtId="41" fontId="12" fillId="0" borderId="0" xfId="54" applyNumberFormat="1" applyFont="1" applyFill="1" applyBorder="1" applyAlignment="1">
      <alignment horizontal="center" vertical="center"/>
    </xf>
    <xf numFmtId="41" fontId="13" fillId="0" borderId="0" xfId="54" applyNumberFormat="1" applyFont="1" applyFill="1" applyBorder="1" applyAlignment="1">
      <alignment horizontal="center" vertical="center"/>
    </xf>
    <xf numFmtId="41" fontId="12" fillId="0" borderId="0" xfId="1" applyNumberFormat="1" applyFont="1" applyFill="1" applyBorder="1" applyAlignment="1">
      <alignment horizontal="center" vertical="center"/>
    </xf>
    <xf numFmtId="41" fontId="13" fillId="0" borderId="0" xfId="1" applyNumberFormat="1" applyFont="1" applyFill="1" applyBorder="1" applyAlignment="1">
      <alignment horizontal="center" vertical="center"/>
    </xf>
  </cellXfs>
  <cellStyles count="79">
    <cellStyle name="Comma" xfId="1" builtinId="3"/>
    <cellStyle name="Comma [0] 2" xfId="2" xr:uid="{00000000-0005-0000-0000-000001000000}"/>
    <cellStyle name="Comma 10" xfId="60" xr:uid="{00000000-0005-0000-0000-000002000000}"/>
    <cellStyle name="Comma 18" xfId="62" xr:uid="{00000000-0005-0000-0000-000003000000}"/>
    <cellStyle name="Comma 2" xfId="3" xr:uid="{00000000-0005-0000-0000-000004000000}"/>
    <cellStyle name="Comma 2 2" xfId="4" xr:uid="{00000000-0005-0000-0000-000005000000}"/>
    <cellStyle name="Comma 2 2 3" xfId="69" xr:uid="{00000000-0005-0000-0000-000006000000}"/>
    <cellStyle name="Comma 2 3" xfId="5" xr:uid="{00000000-0005-0000-0000-000007000000}"/>
    <cellStyle name="Comma 3" xfId="6" xr:uid="{00000000-0005-0000-0000-000008000000}"/>
    <cellStyle name="Comma 3 2" xfId="7" xr:uid="{00000000-0005-0000-0000-000009000000}"/>
    <cellStyle name="Comma 3 2 3" xfId="71" xr:uid="{00000000-0005-0000-0000-00000A000000}"/>
    <cellStyle name="Comma 3 3" xfId="8" xr:uid="{00000000-0005-0000-0000-00000B000000}"/>
    <cellStyle name="Comma 3 5" xfId="70" xr:uid="{00000000-0005-0000-0000-00000C000000}"/>
    <cellStyle name="Comma 4" xfId="9" xr:uid="{00000000-0005-0000-0000-00000D000000}"/>
    <cellStyle name="Comma 5" xfId="10" xr:uid="{00000000-0005-0000-0000-00000E000000}"/>
    <cellStyle name="Comma 6" xfId="11" xr:uid="{00000000-0005-0000-0000-00000F000000}"/>
    <cellStyle name="Comma 7" xfId="12" xr:uid="{00000000-0005-0000-0000-000010000000}"/>
    <cellStyle name="Comma 8" xfId="13" xr:uid="{00000000-0005-0000-0000-000011000000}"/>
    <cellStyle name="Comma 9" xfId="14" xr:uid="{00000000-0005-0000-0000-000012000000}"/>
    <cellStyle name="Normal" xfId="0" builtinId="0"/>
    <cellStyle name="Normal - Style1" xfId="15" xr:uid="{00000000-0005-0000-0000-000014000000}"/>
    <cellStyle name="Normal 10" xfId="16" xr:uid="{00000000-0005-0000-0000-000015000000}"/>
    <cellStyle name="Normal 11" xfId="17" xr:uid="{00000000-0005-0000-0000-000016000000}"/>
    <cellStyle name="Normal 12" xfId="18" xr:uid="{00000000-0005-0000-0000-000017000000}"/>
    <cellStyle name="Normal 12 2" xfId="61" xr:uid="{00000000-0005-0000-0000-000018000000}"/>
    <cellStyle name="Normal 13" xfId="19" xr:uid="{00000000-0005-0000-0000-000019000000}"/>
    <cellStyle name="Normal 14" xfId="20" xr:uid="{00000000-0005-0000-0000-00001A000000}"/>
    <cellStyle name="Normal 15" xfId="21" xr:uid="{00000000-0005-0000-0000-00001B000000}"/>
    <cellStyle name="Normal 16" xfId="22" xr:uid="{00000000-0005-0000-0000-00001C000000}"/>
    <cellStyle name="Normal 17" xfId="23" xr:uid="{00000000-0005-0000-0000-00001D000000}"/>
    <cellStyle name="Normal 18" xfId="24" xr:uid="{00000000-0005-0000-0000-00001E000000}"/>
    <cellStyle name="Normal 19" xfId="25" xr:uid="{00000000-0005-0000-0000-00001F000000}"/>
    <cellStyle name="Normal 2" xfId="26" xr:uid="{00000000-0005-0000-0000-000020000000}"/>
    <cellStyle name="Normal 2 2" xfId="27" xr:uid="{00000000-0005-0000-0000-000021000000}"/>
    <cellStyle name="Normal 2 2 3" xfId="63" xr:uid="{00000000-0005-0000-0000-000022000000}"/>
    <cellStyle name="Normal 2 7" xfId="67" xr:uid="{00000000-0005-0000-0000-000023000000}"/>
    <cellStyle name="Normal 20" xfId="28" xr:uid="{00000000-0005-0000-0000-000024000000}"/>
    <cellStyle name="Normal 21" xfId="29" xr:uid="{00000000-0005-0000-0000-000025000000}"/>
    <cellStyle name="Normal 22" xfId="30" xr:uid="{00000000-0005-0000-0000-000026000000}"/>
    <cellStyle name="Normal 23" xfId="31" xr:uid="{00000000-0005-0000-0000-000027000000}"/>
    <cellStyle name="Normal 24" xfId="32" xr:uid="{00000000-0005-0000-0000-000028000000}"/>
    <cellStyle name="Normal 25" xfId="33" xr:uid="{00000000-0005-0000-0000-000029000000}"/>
    <cellStyle name="Normal 26" xfId="34" xr:uid="{00000000-0005-0000-0000-00002A000000}"/>
    <cellStyle name="Normal 27" xfId="35" xr:uid="{00000000-0005-0000-0000-00002B000000}"/>
    <cellStyle name="Normal 28" xfId="36" xr:uid="{00000000-0005-0000-0000-00002C000000}"/>
    <cellStyle name="Normal 29" xfId="37" xr:uid="{00000000-0005-0000-0000-00002D000000}"/>
    <cellStyle name="Normal 3" xfId="38" xr:uid="{00000000-0005-0000-0000-00002E000000}"/>
    <cellStyle name="Normal 30" xfId="39" xr:uid="{00000000-0005-0000-0000-00002F000000}"/>
    <cellStyle name="Normal 31" xfId="40" xr:uid="{00000000-0005-0000-0000-000030000000}"/>
    <cellStyle name="Normal 32" xfId="41" xr:uid="{00000000-0005-0000-0000-000031000000}"/>
    <cellStyle name="Normal 33" xfId="42" xr:uid="{00000000-0005-0000-0000-000032000000}"/>
    <cellStyle name="Normal 34" xfId="43" xr:uid="{00000000-0005-0000-0000-000033000000}"/>
    <cellStyle name="Normal 35" xfId="44" xr:uid="{00000000-0005-0000-0000-000034000000}"/>
    <cellStyle name="Normal 36" xfId="45" xr:uid="{00000000-0005-0000-0000-000035000000}"/>
    <cellStyle name="Normal 37" xfId="46" xr:uid="{00000000-0005-0000-0000-000036000000}"/>
    <cellStyle name="Normal 38" xfId="47" xr:uid="{00000000-0005-0000-0000-000037000000}"/>
    <cellStyle name="Normal 39" xfId="64" xr:uid="{00000000-0005-0000-0000-000038000000}"/>
    <cellStyle name="Normal 4" xfId="48" xr:uid="{00000000-0005-0000-0000-000039000000}"/>
    <cellStyle name="Normal 40" xfId="65" xr:uid="{00000000-0005-0000-0000-00003A000000}"/>
    <cellStyle name="Normal 41" xfId="66" xr:uid="{00000000-0005-0000-0000-00003B000000}"/>
    <cellStyle name="Normal 42" xfId="59" xr:uid="{00000000-0005-0000-0000-00003C000000}"/>
    <cellStyle name="Normal 42 2" xfId="72" xr:uid="{3C26FF58-E841-42B4-A58C-A6FEF9C9D4AA}"/>
    <cellStyle name="Normal 42 2 2" xfId="78" xr:uid="{A2A1717A-C522-472D-8550-1676FC58EE52}"/>
    <cellStyle name="Normal 42 3" xfId="77" xr:uid="{C66C8CA1-CB35-4158-80F3-2614CFAB13B0}"/>
    <cellStyle name="Normal 43" xfId="73" xr:uid="{FBA6314D-135D-4A15-85B8-978EAA1F6C3D}"/>
    <cellStyle name="Normal 44" xfId="76" xr:uid="{34A9A890-D6D6-47B3-A201-C7005868AEDA}"/>
    <cellStyle name="Normal 45" xfId="74" xr:uid="{4BFD859E-8428-4DE5-99E9-0DA5412695FB}"/>
    <cellStyle name="Normal 46" xfId="75" xr:uid="{3F7A4F8E-52F2-46F7-94C3-18692102C367}"/>
    <cellStyle name="Normal 5" xfId="49" xr:uid="{00000000-0005-0000-0000-00003D000000}"/>
    <cellStyle name="Normal 6" xfId="50" xr:uid="{00000000-0005-0000-0000-00003E000000}"/>
    <cellStyle name="Normal 7" xfId="51" xr:uid="{00000000-0005-0000-0000-00003F000000}"/>
    <cellStyle name="Normal 8" xfId="52" xr:uid="{00000000-0005-0000-0000-000040000000}"/>
    <cellStyle name="Normal 9" xfId="53" xr:uid="{00000000-0005-0000-0000-000041000000}"/>
    <cellStyle name="Normal_Note-Thai_Q1-2002" xfId="54" xr:uid="{00000000-0005-0000-0000-000042000000}"/>
    <cellStyle name="Percent" xfId="55" builtinId="5"/>
    <cellStyle name="Percent 2" xfId="56" xr:uid="{00000000-0005-0000-0000-000044000000}"/>
    <cellStyle name="Percent 3" xfId="57" xr:uid="{00000000-0005-0000-0000-000045000000}"/>
    <cellStyle name="Percent 3 3" xfId="68" xr:uid="{00000000-0005-0000-0000-000046000000}"/>
    <cellStyle name="Percent 4" xfId="58" xr:uid="{00000000-0005-0000-0000-000047000000}"/>
  </cellStyles>
  <dxfs count="0"/>
  <tableStyles count="0" defaultTableStyle="TableStyleMedium9" defaultPivotStyle="PivotStyleLight16"/>
  <colors>
    <mruColors>
      <color rgb="FF00FF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</sheetPr>
  <dimension ref="A1:S84"/>
  <sheetViews>
    <sheetView view="pageBreakPreview" topLeftCell="A82" zoomScale="85" zoomScaleNormal="70" zoomScaleSheetLayoutView="85" workbookViewId="0">
      <selection activeCell="L79" sqref="L79"/>
    </sheetView>
  </sheetViews>
  <sheetFormatPr defaultColWidth="9.09765625" defaultRowHeight="19"/>
  <cols>
    <col min="1" max="1" width="51.69921875" style="1" customWidth="1"/>
    <col min="2" max="2" width="8.59765625" style="11" customWidth="1"/>
    <col min="3" max="3" width="1.09765625" style="1" customWidth="1"/>
    <col min="4" max="4" width="14.3984375" style="46" customWidth="1"/>
    <col min="5" max="5" width="1.09765625" style="46" customWidth="1"/>
    <col min="6" max="6" width="14.3984375" style="46" customWidth="1"/>
    <col min="7" max="7" width="1.09765625" style="47" customWidth="1"/>
    <col min="8" max="8" width="14.3984375" style="47" customWidth="1"/>
    <col min="9" max="9" width="1.09765625" style="46" customWidth="1"/>
    <col min="10" max="10" width="14.3984375" style="47" customWidth="1"/>
    <col min="11" max="11" width="17" style="2" customWidth="1"/>
    <col min="12" max="12" width="17.09765625" style="2" bestFit="1" customWidth="1"/>
    <col min="13" max="13" width="17" style="2" bestFit="1" customWidth="1"/>
    <col min="14" max="14" width="3.69921875" style="2" customWidth="1"/>
    <col min="15" max="15" width="3" style="2" bestFit="1" customWidth="1"/>
    <col min="16" max="16" width="3.69921875" style="2" customWidth="1"/>
    <col min="17" max="17" width="6.3984375" style="2" bestFit="1" customWidth="1"/>
    <col min="18" max="16384" width="9.09765625" style="2"/>
  </cols>
  <sheetData>
    <row r="1" spans="1:13" s="6" customFormat="1" ht="23">
      <c r="A1" s="164" t="s">
        <v>152</v>
      </c>
      <c r="B1" s="9"/>
      <c r="C1" s="4"/>
      <c r="D1" s="35"/>
      <c r="E1" s="35"/>
      <c r="F1" s="35"/>
      <c r="G1" s="36"/>
      <c r="H1" s="36"/>
      <c r="I1" s="35"/>
      <c r="J1" s="36"/>
    </row>
    <row r="2" spans="1:13" s="6" customFormat="1" ht="23">
      <c r="A2" s="3" t="s">
        <v>55</v>
      </c>
      <c r="B2" s="9"/>
      <c r="C2" s="4"/>
      <c r="D2" s="35"/>
      <c r="E2" s="35"/>
      <c r="F2" s="35"/>
      <c r="G2" s="36"/>
      <c r="H2" s="36"/>
      <c r="I2" s="35"/>
      <c r="J2" s="36"/>
    </row>
    <row r="3" spans="1:13" s="15" customFormat="1" ht="21.5">
      <c r="A3" s="13"/>
      <c r="B3" s="14"/>
      <c r="C3" s="13"/>
      <c r="D3" s="37"/>
      <c r="E3" s="37"/>
      <c r="F3" s="37"/>
      <c r="G3" s="37"/>
      <c r="H3" s="37"/>
      <c r="I3" s="37"/>
      <c r="J3" s="37"/>
    </row>
    <row r="4" spans="1:13" s="18" customFormat="1" ht="21.5">
      <c r="A4" s="16"/>
      <c r="B4" s="129"/>
      <c r="C4" s="130"/>
      <c r="D4" s="203" t="s">
        <v>15</v>
      </c>
      <c r="E4" s="203"/>
      <c r="F4" s="203"/>
      <c r="G4" s="183"/>
      <c r="H4" s="203" t="s">
        <v>40</v>
      </c>
      <c r="I4" s="203"/>
      <c r="J4" s="203"/>
    </row>
    <row r="5" spans="1:13" s="18" customFormat="1" ht="23">
      <c r="A5" s="12"/>
      <c r="C5" s="130"/>
      <c r="D5" s="204" t="s">
        <v>16</v>
      </c>
      <c r="E5" s="205"/>
      <c r="F5" s="205"/>
      <c r="G5" s="132"/>
      <c r="H5" s="204" t="s">
        <v>16</v>
      </c>
      <c r="I5" s="205"/>
      <c r="J5" s="205"/>
    </row>
    <row r="6" spans="1:13" s="18" customFormat="1" ht="22">
      <c r="A6" s="19" t="s">
        <v>1</v>
      </c>
      <c r="B6" s="131" t="s">
        <v>0</v>
      </c>
      <c r="C6" s="130"/>
      <c r="D6" s="186" t="s">
        <v>172</v>
      </c>
      <c r="E6" s="187"/>
      <c r="F6" s="186" t="s">
        <v>141</v>
      </c>
      <c r="G6" s="137"/>
      <c r="H6" s="186" t="s">
        <v>172</v>
      </c>
      <c r="I6" s="187"/>
      <c r="J6" s="186" t="s">
        <v>141</v>
      </c>
    </row>
    <row r="7" spans="1:13" s="18" customFormat="1" ht="21.5">
      <c r="A7" s="16"/>
      <c r="B7" s="133"/>
      <c r="C7" s="130"/>
      <c r="D7" s="202" t="s">
        <v>85</v>
      </c>
      <c r="E7" s="202"/>
      <c r="F7" s="202"/>
      <c r="G7" s="202"/>
      <c r="H7" s="202"/>
      <c r="I7" s="202"/>
      <c r="J7" s="202"/>
    </row>
    <row r="8" spans="1:13" s="21" customFormat="1" ht="21.5">
      <c r="A8" s="117" t="s">
        <v>34</v>
      </c>
      <c r="B8" s="23"/>
      <c r="C8" s="22"/>
      <c r="D8" s="38"/>
      <c r="E8" s="38"/>
      <c r="F8" s="38"/>
      <c r="G8" s="38"/>
      <c r="H8" s="38"/>
      <c r="I8" s="38"/>
      <c r="J8" s="38"/>
      <c r="K8" s="168"/>
    </row>
    <row r="9" spans="1:13" s="21" customFormat="1" ht="21.5">
      <c r="A9" s="108" t="s">
        <v>24</v>
      </c>
      <c r="B9" s="109">
        <v>7</v>
      </c>
      <c r="C9" s="108"/>
      <c r="D9" s="110">
        <v>85549199</v>
      </c>
      <c r="E9" s="110"/>
      <c r="F9" s="110">
        <v>91126266</v>
      </c>
      <c r="G9" s="111"/>
      <c r="H9" s="110">
        <v>1744789</v>
      </c>
      <c r="I9" s="110"/>
      <c r="J9" s="110">
        <v>34102081</v>
      </c>
      <c r="K9" s="168"/>
      <c r="L9" s="171"/>
    </row>
    <row r="10" spans="1:13" s="21" customFormat="1" ht="21.5">
      <c r="A10" s="108" t="s">
        <v>173</v>
      </c>
      <c r="B10" s="109" t="s">
        <v>233</v>
      </c>
      <c r="C10" s="108"/>
      <c r="D10" s="110">
        <v>1183555839</v>
      </c>
      <c r="E10" s="110"/>
      <c r="F10" s="110">
        <v>952834087</v>
      </c>
      <c r="G10" s="111"/>
      <c r="H10" s="110">
        <v>1049180037</v>
      </c>
      <c r="I10" s="110"/>
      <c r="J10" s="110">
        <v>811969635</v>
      </c>
      <c r="K10" s="168"/>
      <c r="L10" s="171"/>
    </row>
    <row r="11" spans="1:13" s="21" customFormat="1" ht="21.5">
      <c r="A11" s="108" t="s">
        <v>66</v>
      </c>
      <c r="B11" s="109">
        <v>6</v>
      </c>
      <c r="C11" s="108"/>
      <c r="D11" s="110">
        <v>0</v>
      </c>
      <c r="E11" s="110"/>
      <c r="F11" s="110">
        <v>0</v>
      </c>
      <c r="G11" s="111"/>
      <c r="H11" s="110">
        <v>166000000</v>
      </c>
      <c r="I11" s="110"/>
      <c r="J11" s="110">
        <v>992932600</v>
      </c>
      <c r="K11" s="168"/>
      <c r="L11" s="171"/>
    </row>
    <row r="12" spans="1:13" s="21" customFormat="1" ht="21.5">
      <c r="A12" s="108" t="s">
        <v>48</v>
      </c>
      <c r="B12" s="109">
        <v>8</v>
      </c>
      <c r="C12" s="108"/>
      <c r="D12" s="110">
        <v>1052320110</v>
      </c>
      <c r="E12" s="110"/>
      <c r="F12" s="110">
        <v>1103766615</v>
      </c>
      <c r="G12" s="111"/>
      <c r="H12" s="110">
        <v>728836004</v>
      </c>
      <c r="I12" s="110"/>
      <c r="J12" s="110">
        <v>680677726</v>
      </c>
      <c r="K12" s="168"/>
      <c r="L12" s="171"/>
    </row>
    <row r="13" spans="1:13" s="21" customFormat="1" ht="21.5">
      <c r="A13" s="108" t="s">
        <v>35</v>
      </c>
      <c r="B13" s="109"/>
      <c r="C13" s="108"/>
      <c r="D13" s="110">
        <v>83540941</v>
      </c>
      <c r="E13" s="110"/>
      <c r="F13" s="110">
        <v>55262356</v>
      </c>
      <c r="G13" s="111"/>
      <c r="H13" s="110">
        <v>73269408</v>
      </c>
      <c r="I13" s="110"/>
      <c r="J13" s="110">
        <v>48767582</v>
      </c>
      <c r="K13" s="168"/>
      <c r="L13" s="171"/>
    </row>
    <row r="14" spans="1:13" s="26" customFormat="1" ht="22">
      <c r="A14" s="112" t="s">
        <v>2</v>
      </c>
      <c r="B14" s="113"/>
      <c r="C14" s="112"/>
      <c r="D14" s="114">
        <f>SUM(D9:D13)</f>
        <v>2404966089</v>
      </c>
      <c r="E14" s="115"/>
      <c r="F14" s="114">
        <f>SUM(F9:F13)</f>
        <v>2202989324</v>
      </c>
      <c r="G14" s="115"/>
      <c r="H14" s="114">
        <f>SUM(H9:H13)</f>
        <v>2019030238</v>
      </c>
      <c r="I14" s="115"/>
      <c r="J14" s="114">
        <f>SUM(J9:J13)</f>
        <v>2568449624</v>
      </c>
      <c r="K14" s="169"/>
      <c r="L14" s="169"/>
      <c r="M14" s="169"/>
    </row>
    <row r="15" spans="1:13" s="21" customFormat="1" ht="21.5">
      <c r="A15" s="108"/>
      <c r="B15" s="109"/>
      <c r="C15" s="108"/>
      <c r="D15" s="116"/>
      <c r="E15" s="116"/>
      <c r="F15" s="116"/>
      <c r="G15" s="116"/>
      <c r="H15" s="116"/>
      <c r="I15" s="116"/>
      <c r="J15" s="116"/>
      <c r="K15" s="168"/>
      <c r="L15" s="171"/>
    </row>
    <row r="16" spans="1:13" s="21" customFormat="1" ht="21.5">
      <c r="A16" s="117" t="s">
        <v>3</v>
      </c>
      <c r="B16" s="109"/>
      <c r="C16" s="108"/>
      <c r="D16" s="116"/>
      <c r="E16" s="118"/>
      <c r="F16" s="116"/>
      <c r="G16" s="116"/>
      <c r="H16" s="116"/>
      <c r="I16" s="116"/>
      <c r="J16" s="116"/>
      <c r="K16" s="168"/>
      <c r="L16" s="171"/>
    </row>
    <row r="17" spans="1:12" s="21" customFormat="1" ht="21.5">
      <c r="A17" s="108" t="s">
        <v>123</v>
      </c>
      <c r="B17" s="109"/>
      <c r="C17" s="108"/>
      <c r="D17" s="116">
        <v>6654116</v>
      </c>
      <c r="E17" s="118"/>
      <c r="F17" s="116">
        <v>6596737</v>
      </c>
      <c r="G17" s="116"/>
      <c r="H17" s="116">
        <v>6654116</v>
      </c>
      <c r="I17" s="116"/>
      <c r="J17" s="116">
        <v>6596737</v>
      </c>
      <c r="K17" s="168"/>
      <c r="L17" s="171"/>
    </row>
    <row r="18" spans="1:12" s="21" customFormat="1" ht="21.5">
      <c r="A18" s="108" t="s">
        <v>100</v>
      </c>
      <c r="B18" s="109">
        <v>9</v>
      </c>
      <c r="C18" s="108"/>
      <c r="D18" s="110">
        <v>28444160</v>
      </c>
      <c r="E18" s="110"/>
      <c r="F18" s="110">
        <v>29664174</v>
      </c>
      <c r="G18" s="111"/>
      <c r="H18" s="110">
        <v>0</v>
      </c>
      <c r="I18" s="110"/>
      <c r="J18" s="110">
        <v>0</v>
      </c>
      <c r="K18" s="168"/>
      <c r="L18" s="171"/>
    </row>
    <row r="19" spans="1:12" s="21" customFormat="1" ht="21.5">
      <c r="A19" s="108" t="s">
        <v>41</v>
      </c>
      <c r="B19" s="109">
        <v>10</v>
      </c>
      <c r="C19" s="108"/>
      <c r="D19" s="110">
        <v>0</v>
      </c>
      <c r="E19" s="110"/>
      <c r="F19" s="110">
        <v>0</v>
      </c>
      <c r="G19" s="111"/>
      <c r="H19" s="110">
        <v>2822474123</v>
      </c>
      <c r="I19" s="110"/>
      <c r="J19" s="110">
        <v>1873274123</v>
      </c>
      <c r="K19" s="168"/>
      <c r="L19" s="171"/>
    </row>
    <row r="20" spans="1:12" s="21" customFormat="1" ht="21.5">
      <c r="A20" s="108" t="s">
        <v>208</v>
      </c>
      <c r="B20" s="109">
        <v>28</v>
      </c>
      <c r="C20" s="108"/>
      <c r="D20" s="110">
        <v>70000000</v>
      </c>
      <c r="E20" s="110"/>
      <c r="F20" s="110">
        <v>81200000</v>
      </c>
      <c r="G20" s="111"/>
      <c r="H20" s="110">
        <v>70000000</v>
      </c>
      <c r="I20" s="110"/>
      <c r="J20" s="110">
        <v>81200000</v>
      </c>
      <c r="K20" s="168"/>
      <c r="L20" s="171"/>
    </row>
    <row r="21" spans="1:12" s="21" customFormat="1" ht="21.5">
      <c r="A21" s="108" t="s">
        <v>163</v>
      </c>
      <c r="B21" s="109">
        <v>12</v>
      </c>
      <c r="C21" s="108"/>
      <c r="D21" s="110">
        <v>804725883</v>
      </c>
      <c r="E21" s="110"/>
      <c r="F21" s="110">
        <v>547690000</v>
      </c>
      <c r="G21" s="111"/>
      <c r="H21" s="110">
        <v>292155883</v>
      </c>
      <c r="I21" s="110"/>
      <c r="J21" s="110">
        <v>108610000</v>
      </c>
      <c r="K21" s="168"/>
      <c r="L21" s="171"/>
    </row>
    <row r="22" spans="1:12" s="21" customFormat="1" ht="21.5">
      <c r="A22" s="108" t="s">
        <v>49</v>
      </c>
      <c r="B22" s="109">
        <v>13</v>
      </c>
      <c r="C22" s="108"/>
      <c r="D22" s="110">
        <v>3669944123</v>
      </c>
      <c r="E22" s="110"/>
      <c r="F22" s="110">
        <v>3437538071</v>
      </c>
      <c r="G22" s="111"/>
      <c r="H22" s="110">
        <v>963781138</v>
      </c>
      <c r="I22" s="110"/>
      <c r="J22" s="110">
        <v>1060898051</v>
      </c>
      <c r="K22" s="168"/>
      <c r="L22" s="171"/>
    </row>
    <row r="23" spans="1:12" s="21" customFormat="1" ht="21.5">
      <c r="A23" s="108" t="s">
        <v>164</v>
      </c>
      <c r="B23" s="109">
        <v>14</v>
      </c>
      <c r="C23" s="108"/>
      <c r="D23" s="110">
        <v>0</v>
      </c>
      <c r="E23" s="110"/>
      <c r="F23" s="110">
        <v>6875748</v>
      </c>
      <c r="G23" s="154"/>
      <c r="H23" s="110">
        <v>0</v>
      </c>
      <c r="I23" s="155"/>
      <c r="J23" s="110">
        <v>0</v>
      </c>
      <c r="K23" s="168"/>
      <c r="L23" s="171"/>
    </row>
    <row r="24" spans="1:12" s="21" customFormat="1" ht="21.5">
      <c r="A24" s="119" t="s">
        <v>174</v>
      </c>
      <c r="B24" s="109"/>
      <c r="C24" s="108"/>
      <c r="D24" s="110">
        <v>4440635</v>
      </c>
      <c r="E24" s="110"/>
      <c r="F24" s="110">
        <v>2434240</v>
      </c>
      <c r="G24" s="111"/>
      <c r="H24" s="110">
        <v>20462</v>
      </c>
      <c r="I24" s="110"/>
      <c r="J24" s="110">
        <v>191207</v>
      </c>
      <c r="K24" s="168"/>
      <c r="L24" s="171"/>
    </row>
    <row r="25" spans="1:12" s="21" customFormat="1" ht="21.5">
      <c r="A25" s="119" t="s">
        <v>67</v>
      </c>
      <c r="B25" s="109">
        <v>15</v>
      </c>
      <c r="C25" s="108"/>
      <c r="D25" s="110">
        <v>188328566</v>
      </c>
      <c r="E25" s="110"/>
      <c r="F25" s="110">
        <v>192191716</v>
      </c>
      <c r="G25" s="111"/>
      <c r="H25" s="110">
        <v>6113250</v>
      </c>
      <c r="I25" s="110"/>
      <c r="J25" s="110">
        <v>6238650</v>
      </c>
      <c r="K25" s="155"/>
      <c r="L25" s="171"/>
    </row>
    <row r="26" spans="1:12" s="21" customFormat="1" ht="21.5">
      <c r="A26" s="119" t="s">
        <v>68</v>
      </c>
      <c r="B26" s="109">
        <v>17</v>
      </c>
      <c r="C26" s="108"/>
      <c r="D26" s="110">
        <v>890302792</v>
      </c>
      <c r="E26" s="110"/>
      <c r="F26" s="110">
        <v>891575091</v>
      </c>
      <c r="G26" s="111"/>
      <c r="H26" s="110">
        <v>0</v>
      </c>
      <c r="I26" s="110"/>
      <c r="J26" s="110">
        <v>0</v>
      </c>
      <c r="K26" s="168"/>
      <c r="L26" s="171"/>
    </row>
    <row r="27" spans="1:12" s="21" customFormat="1" ht="21.5">
      <c r="A27" s="120" t="s">
        <v>69</v>
      </c>
      <c r="B27" s="120"/>
      <c r="C27" s="108"/>
      <c r="D27" s="110">
        <v>152845112</v>
      </c>
      <c r="E27" s="110"/>
      <c r="F27" s="110">
        <v>168199869</v>
      </c>
      <c r="G27" s="111"/>
      <c r="H27" s="110">
        <v>142497170</v>
      </c>
      <c r="I27" s="110"/>
      <c r="J27" s="110">
        <v>159725661</v>
      </c>
      <c r="K27" s="168"/>
      <c r="L27" s="171"/>
    </row>
    <row r="28" spans="1:12" s="21" customFormat="1" ht="21.5">
      <c r="A28" s="121" t="s">
        <v>102</v>
      </c>
      <c r="B28" s="109">
        <v>16</v>
      </c>
      <c r="C28" s="108"/>
      <c r="D28" s="110">
        <v>34830416</v>
      </c>
      <c r="E28" s="110"/>
      <c r="F28" s="110">
        <v>34830416</v>
      </c>
      <c r="G28" s="111"/>
      <c r="H28" s="110">
        <v>0</v>
      </c>
      <c r="I28" s="110"/>
      <c r="J28" s="110">
        <v>0</v>
      </c>
      <c r="K28" s="168"/>
      <c r="L28" s="171"/>
    </row>
    <row r="29" spans="1:12" s="21" customFormat="1" ht="21.5">
      <c r="A29" s="108" t="s">
        <v>42</v>
      </c>
      <c r="B29" s="109"/>
      <c r="C29" s="108"/>
      <c r="D29" s="110">
        <v>9256769</v>
      </c>
      <c r="E29" s="110"/>
      <c r="F29" s="110">
        <v>9791631</v>
      </c>
      <c r="G29" s="111"/>
      <c r="H29" s="110">
        <v>2302567</v>
      </c>
      <c r="I29" s="110"/>
      <c r="J29" s="110">
        <v>2310569</v>
      </c>
      <c r="K29" s="168"/>
      <c r="L29" s="171"/>
    </row>
    <row r="30" spans="1:12" s="26" customFormat="1" ht="22">
      <c r="A30" s="112" t="s">
        <v>4</v>
      </c>
      <c r="B30" s="113"/>
      <c r="C30" s="112"/>
      <c r="D30" s="114">
        <f>SUM(D17:D29)</f>
        <v>5859772572</v>
      </c>
      <c r="E30" s="115"/>
      <c r="F30" s="114">
        <f>SUM(F17:F29)</f>
        <v>5408587693</v>
      </c>
      <c r="G30" s="115"/>
      <c r="H30" s="114">
        <f>SUM(H17:H29)</f>
        <v>4305998709</v>
      </c>
      <c r="I30" s="115"/>
      <c r="J30" s="114">
        <f>SUM(J17:J29)</f>
        <v>3299044998</v>
      </c>
      <c r="L30" s="171"/>
    </row>
    <row r="31" spans="1:12" s="21" customFormat="1" ht="21.5">
      <c r="A31" s="108"/>
      <c r="B31" s="109"/>
      <c r="C31" s="108">
        <v>40403233</v>
      </c>
      <c r="D31" s="116"/>
      <c r="E31" s="116"/>
      <c r="F31" s="116"/>
      <c r="G31" s="116">
        <v>40403233</v>
      </c>
      <c r="H31" s="116"/>
      <c r="I31" s="116"/>
      <c r="J31" s="116"/>
      <c r="L31" s="171"/>
    </row>
    <row r="32" spans="1:12" s="21" customFormat="1" ht="22" thickBot="1">
      <c r="A32" s="112" t="s">
        <v>5</v>
      </c>
      <c r="B32" s="109"/>
      <c r="C32" s="108"/>
      <c r="D32" s="122">
        <f>+D14+D30</f>
        <v>8264738661</v>
      </c>
      <c r="E32" s="115"/>
      <c r="F32" s="122">
        <f>+F14+F30</f>
        <v>7611577017</v>
      </c>
      <c r="G32" s="115"/>
      <c r="H32" s="122">
        <f>+H14+H30</f>
        <v>6325028947</v>
      </c>
      <c r="I32" s="115"/>
      <c r="J32" s="122">
        <f>+J14+J30</f>
        <v>5867494622</v>
      </c>
      <c r="K32" s="96"/>
      <c r="L32" s="171"/>
    </row>
    <row r="33" spans="1:12" s="21" customFormat="1" ht="22.5" thickTop="1">
      <c r="A33" s="19"/>
      <c r="B33" s="23"/>
      <c r="C33" s="22"/>
      <c r="D33" s="38"/>
      <c r="E33" s="38"/>
      <c r="F33" s="38"/>
      <c r="G33" s="38"/>
      <c r="H33" s="38"/>
      <c r="I33" s="38"/>
      <c r="J33" s="38"/>
      <c r="L33" s="171"/>
    </row>
    <row r="34" spans="1:12" s="6" customFormat="1" ht="23">
      <c r="A34" s="164" t="s">
        <v>152</v>
      </c>
      <c r="B34" s="9"/>
      <c r="C34" s="4"/>
      <c r="D34" s="35"/>
      <c r="E34" s="35"/>
      <c r="F34" s="35"/>
      <c r="G34" s="36"/>
      <c r="H34" s="36"/>
      <c r="I34" s="35"/>
      <c r="J34" s="36"/>
      <c r="L34" s="171"/>
    </row>
    <row r="35" spans="1:12" s="6" customFormat="1" ht="23">
      <c r="A35" s="3" t="s">
        <v>55</v>
      </c>
      <c r="B35" s="9"/>
      <c r="C35" s="4"/>
      <c r="D35" s="35"/>
      <c r="E35" s="35"/>
      <c r="F35" s="35"/>
      <c r="G35" s="36"/>
      <c r="H35" s="36"/>
      <c r="I35" s="35"/>
      <c r="J35" s="36"/>
      <c r="L35" s="171"/>
    </row>
    <row r="36" spans="1:12" s="18" customFormat="1" ht="21.5">
      <c r="A36" s="16"/>
      <c r="B36" s="129"/>
      <c r="C36" s="130"/>
      <c r="D36" s="203" t="s">
        <v>15</v>
      </c>
      <c r="E36" s="203"/>
      <c r="F36" s="203"/>
      <c r="G36" s="203"/>
      <c r="H36" s="203" t="s">
        <v>40</v>
      </c>
      <c r="I36" s="203"/>
      <c r="J36" s="203"/>
      <c r="L36" s="171"/>
    </row>
    <row r="37" spans="1:12" s="18" customFormat="1" ht="23">
      <c r="A37" s="12"/>
      <c r="C37" s="130"/>
      <c r="D37" s="204" t="s">
        <v>16</v>
      </c>
      <c r="E37" s="205"/>
      <c r="F37" s="205"/>
      <c r="G37" s="132"/>
      <c r="H37" s="204" t="s">
        <v>16</v>
      </c>
      <c r="I37" s="205"/>
      <c r="J37" s="205"/>
      <c r="L37" s="171"/>
    </row>
    <row r="38" spans="1:12" s="18" customFormat="1" ht="22">
      <c r="A38" s="24" t="s">
        <v>18</v>
      </c>
      <c r="B38" s="131" t="s">
        <v>0</v>
      </c>
      <c r="C38" s="130"/>
      <c r="D38" s="134" t="s">
        <v>172</v>
      </c>
      <c r="E38" s="135"/>
      <c r="F38" s="134" t="s">
        <v>141</v>
      </c>
      <c r="G38" s="136"/>
      <c r="H38" s="134" t="s">
        <v>172</v>
      </c>
      <c r="I38" s="135"/>
      <c r="J38" s="134" t="s">
        <v>141</v>
      </c>
      <c r="L38" s="171"/>
    </row>
    <row r="39" spans="1:12" s="18" customFormat="1" ht="18.75" customHeight="1">
      <c r="A39" s="16"/>
      <c r="B39" s="133"/>
      <c r="C39" s="130"/>
      <c r="D39" s="202" t="s">
        <v>85</v>
      </c>
      <c r="E39" s="202"/>
      <c r="F39" s="202"/>
      <c r="G39" s="202"/>
      <c r="H39" s="202"/>
      <c r="I39" s="202"/>
      <c r="J39" s="202"/>
      <c r="L39" s="171"/>
    </row>
    <row r="40" spans="1:12" s="21" customFormat="1" ht="21" customHeight="1">
      <c r="A40" s="117" t="s">
        <v>6</v>
      </c>
      <c r="B40" s="109"/>
      <c r="C40" s="108"/>
      <c r="D40" s="116"/>
      <c r="E40" s="116"/>
      <c r="F40" s="116"/>
      <c r="G40" s="116"/>
      <c r="H40" s="116"/>
      <c r="I40" s="116"/>
      <c r="J40" s="116"/>
      <c r="L40" s="171"/>
    </row>
    <row r="41" spans="1:12" s="21" customFormat="1" ht="21" customHeight="1">
      <c r="A41" s="108" t="s">
        <v>70</v>
      </c>
      <c r="B41" s="109">
        <v>18</v>
      </c>
      <c r="C41" s="108"/>
      <c r="D41" s="110">
        <v>3882011709</v>
      </c>
      <c r="E41" s="110"/>
      <c r="F41" s="110">
        <v>3698215641</v>
      </c>
      <c r="G41" s="111"/>
      <c r="H41" s="110">
        <v>3200210989</v>
      </c>
      <c r="I41" s="110"/>
      <c r="J41" s="110">
        <v>2906702844</v>
      </c>
      <c r="K41" s="168"/>
      <c r="L41" s="171"/>
    </row>
    <row r="42" spans="1:12" s="21" customFormat="1" ht="21" customHeight="1">
      <c r="A42" s="108" t="s">
        <v>175</v>
      </c>
      <c r="B42" s="109">
        <v>6</v>
      </c>
      <c r="C42" s="108"/>
      <c r="D42" s="110">
        <v>387069635</v>
      </c>
      <c r="E42" s="110"/>
      <c r="F42" s="110">
        <v>264712822</v>
      </c>
      <c r="G42" s="111"/>
      <c r="H42" s="110">
        <v>105995571</v>
      </c>
      <c r="I42" s="110"/>
      <c r="J42" s="110">
        <v>71543152</v>
      </c>
      <c r="K42" s="168"/>
      <c r="L42" s="171"/>
    </row>
    <row r="43" spans="1:12" s="21" customFormat="1" ht="21" customHeight="1">
      <c r="A43" s="108" t="s">
        <v>158</v>
      </c>
      <c r="B43" s="109" t="s">
        <v>217</v>
      </c>
      <c r="C43" s="108"/>
      <c r="D43" s="110">
        <v>1600000</v>
      </c>
      <c r="E43" s="110"/>
      <c r="F43" s="110">
        <v>3100000</v>
      </c>
      <c r="G43" s="111"/>
      <c r="H43" s="110">
        <v>47000000</v>
      </c>
      <c r="I43" s="110"/>
      <c r="J43" s="110">
        <v>47000000</v>
      </c>
      <c r="K43" s="168"/>
      <c r="L43" s="171"/>
    </row>
    <row r="44" spans="1:12" s="21" customFormat="1" ht="21" customHeight="1">
      <c r="A44" s="108" t="s">
        <v>105</v>
      </c>
      <c r="B44" s="109">
        <v>18</v>
      </c>
      <c r="C44" s="108"/>
      <c r="D44" s="110">
        <v>773000000</v>
      </c>
      <c r="E44" s="110"/>
      <c r="F44" s="110">
        <v>238600000</v>
      </c>
      <c r="G44" s="111"/>
      <c r="H44" s="110">
        <v>720000000</v>
      </c>
      <c r="I44" s="110"/>
      <c r="J44" s="110">
        <v>105000000</v>
      </c>
      <c r="K44" s="168"/>
      <c r="L44" s="171"/>
    </row>
    <row r="45" spans="1:12" s="21" customFormat="1" ht="21" customHeight="1">
      <c r="A45" s="108" t="s">
        <v>178</v>
      </c>
      <c r="K45" s="168"/>
      <c r="L45" s="171"/>
    </row>
    <row r="46" spans="1:12" s="21" customFormat="1" ht="21" customHeight="1">
      <c r="A46" s="192" t="s">
        <v>176</v>
      </c>
      <c r="B46" s="109"/>
      <c r="C46" s="108"/>
      <c r="D46" s="110"/>
      <c r="E46" s="110"/>
      <c r="F46" s="110"/>
      <c r="G46" s="111"/>
      <c r="H46" s="110"/>
      <c r="I46" s="110"/>
      <c r="J46" s="110"/>
      <c r="K46" s="168"/>
      <c r="L46" s="171"/>
    </row>
    <row r="47" spans="1:12" s="21" customFormat="1" ht="21" customHeight="1">
      <c r="A47" s="192" t="s">
        <v>177</v>
      </c>
      <c r="B47" s="109">
        <v>18</v>
      </c>
      <c r="C47" s="108"/>
      <c r="D47" s="110">
        <v>31850290</v>
      </c>
      <c r="E47" s="110"/>
      <c r="F47" s="110">
        <v>22126975</v>
      </c>
      <c r="G47" s="111"/>
      <c r="H47" s="110">
        <v>21136457</v>
      </c>
      <c r="I47" s="110"/>
      <c r="J47" s="110">
        <v>20885472</v>
      </c>
      <c r="K47" s="168"/>
      <c r="L47" s="171"/>
    </row>
    <row r="48" spans="1:12" s="21" customFormat="1" ht="21" customHeight="1">
      <c r="A48" s="120" t="s">
        <v>71</v>
      </c>
      <c r="B48" s="109"/>
      <c r="C48" s="108"/>
      <c r="D48" s="110">
        <v>55108025</v>
      </c>
      <c r="E48" s="110"/>
      <c r="F48" s="110">
        <v>51574812</v>
      </c>
      <c r="G48" s="111"/>
      <c r="H48" s="110">
        <v>33957700</v>
      </c>
      <c r="I48" s="110"/>
      <c r="J48" s="110">
        <v>8834645</v>
      </c>
      <c r="K48" s="168"/>
      <c r="L48" s="171"/>
    </row>
    <row r="49" spans="1:13" s="21" customFormat="1" ht="21" customHeight="1">
      <c r="A49" s="108" t="s">
        <v>7</v>
      </c>
      <c r="B49" s="109"/>
      <c r="C49" s="108"/>
      <c r="D49" s="110">
        <v>10868093</v>
      </c>
      <c r="E49" s="110"/>
      <c r="F49" s="110">
        <v>3517161</v>
      </c>
      <c r="G49" s="111"/>
      <c r="H49" s="110">
        <v>1696030</v>
      </c>
      <c r="I49" s="110"/>
      <c r="J49" s="110">
        <v>1502954</v>
      </c>
      <c r="K49" s="168"/>
      <c r="L49" s="171"/>
    </row>
    <row r="50" spans="1:13" s="21" customFormat="1" ht="21" customHeight="1">
      <c r="A50" s="112" t="s">
        <v>8</v>
      </c>
      <c r="B50" s="113"/>
      <c r="C50" s="112"/>
      <c r="D50" s="114">
        <f>SUM(D41:D49)</f>
        <v>5141507752</v>
      </c>
      <c r="E50" s="115"/>
      <c r="F50" s="114">
        <f>SUM(F41:F49)</f>
        <v>4281847411</v>
      </c>
      <c r="G50" s="115"/>
      <c r="H50" s="114">
        <f>SUM(H41:H49)</f>
        <v>4129996747</v>
      </c>
      <c r="I50" s="115"/>
      <c r="J50" s="114">
        <f>SUM(J41:J49)</f>
        <v>3161469067</v>
      </c>
      <c r="K50" s="168"/>
      <c r="L50" s="171"/>
    </row>
    <row r="51" spans="1:13" s="26" customFormat="1" ht="1.5" customHeight="1">
      <c r="A51" s="108"/>
      <c r="B51" s="109"/>
      <c r="C51" s="108"/>
      <c r="D51" s="116"/>
      <c r="E51" s="116"/>
      <c r="F51" s="116"/>
      <c r="G51" s="116"/>
      <c r="H51" s="116"/>
      <c r="I51" s="116"/>
      <c r="J51" s="116"/>
      <c r="K51" s="169"/>
      <c r="L51" s="171"/>
    </row>
    <row r="52" spans="1:13" s="21" customFormat="1" ht="18" customHeight="1">
      <c r="A52" s="117" t="s">
        <v>9</v>
      </c>
      <c r="B52" s="109"/>
      <c r="C52" s="108"/>
      <c r="D52" s="116"/>
      <c r="E52" s="116"/>
      <c r="F52" s="116"/>
      <c r="G52" s="116"/>
      <c r="H52" s="116"/>
      <c r="I52" s="116"/>
      <c r="J52" s="116"/>
      <c r="K52" s="168"/>
      <c r="L52" s="171"/>
    </row>
    <row r="53" spans="1:13" s="21" customFormat="1" ht="21" customHeight="1">
      <c r="A53" s="120" t="s">
        <v>99</v>
      </c>
      <c r="B53" s="109">
        <v>18</v>
      </c>
      <c r="C53" s="108"/>
      <c r="D53" s="110">
        <v>303429335</v>
      </c>
      <c r="E53" s="110"/>
      <c r="F53" s="110">
        <v>942687175</v>
      </c>
      <c r="G53" s="111"/>
      <c r="H53" s="110">
        <v>6250000</v>
      </c>
      <c r="I53" s="110"/>
      <c r="J53" s="110">
        <v>726250000</v>
      </c>
      <c r="K53" s="168"/>
      <c r="L53" s="171"/>
    </row>
    <row r="54" spans="1:13" s="21" customFormat="1" ht="21" customHeight="1">
      <c r="A54" s="120" t="s">
        <v>179</v>
      </c>
      <c r="B54" s="109">
        <v>18</v>
      </c>
      <c r="C54" s="108"/>
      <c r="D54" s="110">
        <v>25018897</v>
      </c>
      <c r="E54" s="110"/>
      <c r="F54" s="110">
        <v>32063046</v>
      </c>
      <c r="G54" s="111"/>
      <c r="H54" s="110">
        <v>11535672</v>
      </c>
      <c r="I54" s="110"/>
      <c r="J54" s="110">
        <v>30216158</v>
      </c>
      <c r="K54" s="168"/>
      <c r="L54" s="171"/>
    </row>
    <row r="55" spans="1:13" s="21" customFormat="1" ht="21" customHeight="1">
      <c r="A55" s="120" t="s">
        <v>107</v>
      </c>
      <c r="B55" s="109">
        <v>19</v>
      </c>
      <c r="C55" s="108"/>
      <c r="D55" s="110">
        <v>93322866</v>
      </c>
      <c r="E55" s="110"/>
      <c r="F55" s="110">
        <v>95557353</v>
      </c>
      <c r="G55" s="111"/>
      <c r="H55" s="110">
        <v>67652930</v>
      </c>
      <c r="I55" s="110"/>
      <c r="J55" s="110">
        <v>71871352</v>
      </c>
      <c r="K55" s="168"/>
      <c r="L55" s="171"/>
      <c r="M55" s="43"/>
    </row>
    <row r="56" spans="1:13" s="21" customFormat="1" ht="21" customHeight="1">
      <c r="A56" s="120" t="s">
        <v>83</v>
      </c>
      <c r="B56" s="109">
        <v>25</v>
      </c>
      <c r="C56" s="108"/>
      <c r="D56" s="110">
        <v>390866732</v>
      </c>
      <c r="E56" s="110"/>
      <c r="F56" s="110">
        <v>270629851</v>
      </c>
      <c r="G56" s="111"/>
      <c r="H56" s="110">
        <v>73355220</v>
      </c>
      <c r="I56" s="110"/>
      <c r="J56" s="110">
        <v>57698365</v>
      </c>
      <c r="K56" s="168"/>
      <c r="L56" s="171"/>
    </row>
    <row r="57" spans="1:13" s="21" customFormat="1" ht="21" customHeight="1">
      <c r="A57" s="120" t="s">
        <v>104</v>
      </c>
      <c r="B57" s="109"/>
      <c r="C57" s="108"/>
      <c r="D57" s="110">
        <v>5625664</v>
      </c>
      <c r="E57" s="110"/>
      <c r="F57" s="110">
        <v>3000000</v>
      </c>
      <c r="G57" s="111"/>
      <c r="H57" s="110">
        <v>0</v>
      </c>
      <c r="I57" s="110"/>
      <c r="J57" s="110">
        <v>0</v>
      </c>
      <c r="K57" s="168"/>
      <c r="L57" s="171"/>
    </row>
    <row r="58" spans="1:13" s="21" customFormat="1" ht="21" customHeight="1">
      <c r="A58" s="112" t="s">
        <v>19</v>
      </c>
      <c r="B58" s="113"/>
      <c r="C58" s="112"/>
      <c r="D58" s="114">
        <f>SUM(D53:D57)</f>
        <v>818263494</v>
      </c>
      <c r="E58" s="115"/>
      <c r="F58" s="114">
        <f>SUM(F53:F57)</f>
        <v>1343937425</v>
      </c>
      <c r="G58" s="115"/>
      <c r="H58" s="114">
        <f>SUM(H53:H57)</f>
        <v>158793822</v>
      </c>
      <c r="I58" s="115"/>
      <c r="J58" s="114">
        <f>SUM(J53:J57)</f>
        <v>886035875</v>
      </c>
      <c r="K58" s="168"/>
      <c r="L58" s="171"/>
    </row>
    <row r="59" spans="1:13" s="26" customFormat="1" ht="15.9" customHeight="1">
      <c r="A59" s="108"/>
      <c r="B59" s="109"/>
      <c r="C59" s="108"/>
      <c r="D59" s="116"/>
      <c r="E59" s="116"/>
      <c r="F59" s="116"/>
      <c r="G59" s="116"/>
      <c r="H59" s="116"/>
      <c r="I59" s="116"/>
      <c r="J59" s="116"/>
      <c r="K59" s="169"/>
      <c r="L59" s="171"/>
    </row>
    <row r="60" spans="1:13" s="21" customFormat="1" ht="20.399999999999999" customHeight="1">
      <c r="A60" s="112" t="s">
        <v>10</v>
      </c>
      <c r="B60" s="109"/>
      <c r="C60" s="108"/>
      <c r="D60" s="123">
        <f>+D50+D58</f>
        <v>5959771246</v>
      </c>
      <c r="E60" s="115"/>
      <c r="F60" s="123">
        <f>+F50+F58</f>
        <v>5625784836</v>
      </c>
      <c r="G60" s="115"/>
      <c r="H60" s="123">
        <f>+H50+H58</f>
        <v>4288790569</v>
      </c>
      <c r="I60" s="115"/>
      <c r="J60" s="123">
        <f>+J50+J58</f>
        <v>4047504942</v>
      </c>
      <c r="K60" s="168"/>
      <c r="L60" s="171"/>
    </row>
    <row r="61" spans="1:13" s="21" customFormat="1" ht="0.9" customHeight="1">
      <c r="A61" s="108"/>
      <c r="B61" s="109"/>
      <c r="C61" s="108"/>
      <c r="D61" s="116"/>
      <c r="E61" s="116"/>
      <c r="F61" s="116"/>
      <c r="G61" s="116"/>
      <c r="H61" s="116"/>
      <c r="I61" s="116"/>
      <c r="J61" s="116"/>
      <c r="K61" s="168"/>
      <c r="L61" s="171"/>
    </row>
    <row r="62" spans="1:13" s="21" customFormat="1" ht="21" customHeight="1">
      <c r="A62" s="117" t="s">
        <v>11</v>
      </c>
      <c r="B62" s="109"/>
      <c r="C62" s="108"/>
      <c r="D62" s="116"/>
      <c r="E62" s="116"/>
      <c r="F62" s="116"/>
      <c r="G62" s="116"/>
      <c r="H62" s="116"/>
      <c r="I62" s="116"/>
      <c r="J62" s="116"/>
      <c r="K62" s="168"/>
      <c r="L62" s="171"/>
    </row>
    <row r="63" spans="1:13" s="21" customFormat="1" ht="21" customHeight="1">
      <c r="A63" s="108" t="s">
        <v>12</v>
      </c>
      <c r="B63" s="109"/>
      <c r="C63" s="108"/>
      <c r="D63" s="116"/>
      <c r="E63" s="116"/>
      <c r="F63" s="116"/>
      <c r="G63" s="116"/>
      <c r="H63" s="116"/>
      <c r="I63" s="116"/>
      <c r="J63" s="116"/>
      <c r="K63" s="168"/>
      <c r="L63" s="171"/>
    </row>
    <row r="64" spans="1:13" s="21" customFormat="1" ht="21" customHeight="1">
      <c r="A64" s="108" t="s">
        <v>37</v>
      </c>
      <c r="C64" s="108"/>
      <c r="K64" s="168"/>
      <c r="L64" s="171"/>
    </row>
    <row r="65" spans="1:13" s="21" customFormat="1" ht="21" customHeight="1" thickBot="1">
      <c r="A65" s="192" t="s">
        <v>180</v>
      </c>
      <c r="B65" s="109"/>
      <c r="C65" s="108"/>
      <c r="D65" s="124">
        <v>681479688</v>
      </c>
      <c r="E65" s="116"/>
      <c r="F65" s="124">
        <v>681479688</v>
      </c>
      <c r="G65" s="116"/>
      <c r="H65" s="124">
        <v>681479688</v>
      </c>
      <c r="I65" s="116"/>
      <c r="J65" s="124">
        <v>681479688</v>
      </c>
      <c r="K65" s="168"/>
      <c r="L65" s="171"/>
    </row>
    <row r="66" spans="1:13" s="21" customFormat="1" ht="21" customHeight="1" thickTop="1">
      <c r="A66" s="108" t="s">
        <v>38</v>
      </c>
      <c r="C66" s="108"/>
      <c r="K66" s="168"/>
      <c r="L66" s="171"/>
    </row>
    <row r="67" spans="1:13" s="21" customFormat="1" ht="21" customHeight="1">
      <c r="A67" s="192" t="s">
        <v>180</v>
      </c>
      <c r="B67" s="109"/>
      <c r="C67" s="108"/>
      <c r="D67" s="116">
        <v>681479688</v>
      </c>
      <c r="E67" s="125"/>
      <c r="F67" s="116">
        <v>681479688</v>
      </c>
      <c r="G67" s="116"/>
      <c r="H67" s="116">
        <v>681479688</v>
      </c>
      <c r="I67" s="125"/>
      <c r="J67" s="116">
        <v>681479688</v>
      </c>
      <c r="K67" s="168"/>
      <c r="L67" s="171"/>
    </row>
    <row r="68" spans="1:13" s="21" customFormat="1" ht="21" customHeight="1">
      <c r="A68" s="108" t="s">
        <v>229</v>
      </c>
      <c r="B68" s="109">
        <v>10</v>
      </c>
      <c r="C68" s="108"/>
      <c r="D68" s="110">
        <v>14200000</v>
      </c>
      <c r="E68" s="110"/>
      <c r="F68" s="110">
        <v>0</v>
      </c>
      <c r="G68" s="111"/>
      <c r="H68" s="110">
        <v>0</v>
      </c>
      <c r="I68" s="110"/>
      <c r="J68" s="110">
        <v>0</v>
      </c>
      <c r="K68" s="168"/>
      <c r="L68" s="171"/>
    </row>
    <row r="69" spans="1:13" s="21" customFormat="1" ht="21" customHeight="1">
      <c r="A69" s="108" t="s">
        <v>230</v>
      </c>
      <c r="B69" s="109">
        <v>23</v>
      </c>
      <c r="C69" s="108"/>
      <c r="D69" s="110">
        <v>17395000</v>
      </c>
      <c r="E69" s="110"/>
      <c r="F69" s="110">
        <v>0</v>
      </c>
      <c r="G69" s="111"/>
      <c r="H69" s="110">
        <v>0</v>
      </c>
      <c r="I69" s="110"/>
      <c r="J69" s="110">
        <v>0</v>
      </c>
      <c r="K69" s="168"/>
      <c r="L69" s="171"/>
    </row>
    <row r="70" spans="1:13" s="21" customFormat="1" ht="21" customHeight="1">
      <c r="A70" s="108" t="s">
        <v>209</v>
      </c>
      <c r="B70" s="109"/>
      <c r="C70" s="108"/>
      <c r="D70" s="126"/>
      <c r="E70" s="125"/>
      <c r="F70" s="126"/>
      <c r="G70" s="126"/>
      <c r="H70" s="126"/>
      <c r="I70" s="125"/>
      <c r="J70" s="126"/>
      <c r="K70" s="168"/>
      <c r="L70" s="171"/>
    </row>
    <row r="71" spans="1:13" s="21" customFormat="1" ht="21" customHeight="1">
      <c r="A71" s="108" t="s">
        <v>54</v>
      </c>
      <c r="B71" s="109">
        <v>20</v>
      </c>
      <c r="C71" s="108"/>
      <c r="D71" s="110">
        <f>'SCE(Conso) (2)'!I28</f>
        <v>342170431</v>
      </c>
      <c r="E71" s="110"/>
      <c r="F71" s="110">
        <v>342170431</v>
      </c>
      <c r="G71" s="111"/>
      <c r="H71" s="110">
        <v>342170431</v>
      </c>
      <c r="I71" s="110"/>
      <c r="J71" s="110">
        <v>342170431</v>
      </c>
      <c r="K71" s="168"/>
      <c r="L71" s="171"/>
    </row>
    <row r="72" spans="1:13" s="21" customFormat="1" ht="21" customHeight="1">
      <c r="A72" s="108" t="s">
        <v>84</v>
      </c>
      <c r="B72" s="109"/>
      <c r="C72" s="108"/>
      <c r="D72" s="110"/>
      <c r="E72" s="110"/>
      <c r="F72" s="110"/>
      <c r="G72" s="111"/>
      <c r="H72" s="110"/>
      <c r="I72" s="110"/>
      <c r="J72" s="110"/>
      <c r="K72" s="168"/>
      <c r="L72" s="171"/>
    </row>
    <row r="73" spans="1:13" s="21" customFormat="1" ht="21" customHeight="1">
      <c r="A73" s="108" t="s">
        <v>43</v>
      </c>
      <c r="B73" s="109"/>
      <c r="C73" s="108"/>
      <c r="D73" s="110"/>
      <c r="E73" s="110"/>
      <c r="F73" s="110"/>
      <c r="G73" s="111"/>
      <c r="H73" s="110"/>
      <c r="I73" s="110"/>
      <c r="J73" s="110"/>
      <c r="K73" s="168"/>
      <c r="L73" s="171"/>
    </row>
    <row r="74" spans="1:13" s="21" customFormat="1" ht="21" customHeight="1">
      <c r="A74" s="108" t="s">
        <v>145</v>
      </c>
      <c r="B74" s="109">
        <v>20</v>
      </c>
      <c r="C74" s="108"/>
      <c r="D74" s="110">
        <f>'SCE(Conso) (2)'!K28</f>
        <v>108695924</v>
      </c>
      <c r="E74" s="110"/>
      <c r="F74" s="110">
        <v>108695924</v>
      </c>
      <c r="G74" s="111"/>
      <c r="H74" s="110">
        <f>'SCE (2)'!H20</f>
        <v>70972000</v>
      </c>
      <c r="I74" s="110"/>
      <c r="J74" s="110">
        <v>70972000</v>
      </c>
      <c r="K74" s="168"/>
      <c r="L74" s="171"/>
    </row>
    <row r="75" spans="1:13" s="21" customFormat="1" ht="21" customHeight="1">
      <c r="A75" s="108" t="s">
        <v>103</v>
      </c>
      <c r="B75" s="109"/>
      <c r="C75" s="108"/>
      <c r="D75" s="110">
        <f>'SCE(Conso) (2)'!M28</f>
        <v>-413287182</v>
      </c>
      <c r="E75" s="110"/>
      <c r="F75" s="110">
        <v>-482680504</v>
      </c>
      <c r="G75" s="111"/>
      <c r="H75" s="110">
        <f>'SCE (2)'!J20</f>
        <v>351386702</v>
      </c>
      <c r="I75" s="110" t="s">
        <v>219</v>
      </c>
      <c r="J75" s="110">
        <v>208633196</v>
      </c>
      <c r="K75" s="168"/>
      <c r="L75" s="171"/>
      <c r="M75" s="171"/>
    </row>
    <row r="76" spans="1:13" s="21" customFormat="1" ht="21" customHeight="1">
      <c r="A76" s="108" t="s">
        <v>57</v>
      </c>
      <c r="B76" s="109">
        <v>20</v>
      </c>
      <c r="C76" s="108"/>
      <c r="D76" s="110">
        <f>'SCE(Conso) (2)'!W28</f>
        <v>1580193052</v>
      </c>
      <c r="E76" s="110"/>
      <c r="F76" s="110">
        <v>1239966302</v>
      </c>
      <c r="G76" s="111"/>
      <c r="H76" s="110">
        <f>'SCE (2)'!L20</f>
        <v>590229557</v>
      </c>
      <c r="I76" s="110"/>
      <c r="J76" s="110">
        <v>516734365</v>
      </c>
      <c r="K76" s="168"/>
      <c r="L76" s="171"/>
      <c r="M76" s="144"/>
    </row>
    <row r="77" spans="1:13" s="21" customFormat="1" ht="21" customHeight="1">
      <c r="A77" s="127" t="s">
        <v>128</v>
      </c>
      <c r="B77" s="113"/>
      <c r="C77" s="112"/>
      <c r="D77" s="128">
        <f>SUM(D67:D76)</f>
        <v>2330846913</v>
      </c>
      <c r="E77" s="115"/>
      <c r="F77" s="128">
        <f>SUM(F67:F76)</f>
        <v>1889631841</v>
      </c>
      <c r="G77" s="115"/>
      <c r="H77" s="128">
        <f>SUM(H67:H76)</f>
        <v>2036238378</v>
      </c>
      <c r="I77" s="115"/>
      <c r="J77" s="128">
        <f>SUM(J67:J76)</f>
        <v>1819989680</v>
      </c>
      <c r="K77" s="169"/>
      <c r="L77" s="171"/>
      <c r="M77" s="144"/>
    </row>
    <row r="78" spans="1:13" s="26" customFormat="1" ht="21" customHeight="1">
      <c r="A78" s="108" t="s">
        <v>56</v>
      </c>
      <c r="B78" s="109">
        <v>11</v>
      </c>
      <c r="C78" s="108"/>
      <c r="D78" s="146">
        <f>'SCE(Conso) (2)'!AA28</f>
        <v>-25879498</v>
      </c>
      <c r="E78" s="116"/>
      <c r="F78" s="146">
        <f>'SCE(Conso)'!W27</f>
        <v>96160340</v>
      </c>
      <c r="G78" s="116"/>
      <c r="H78" s="146">
        <v>0</v>
      </c>
      <c r="I78" s="125"/>
      <c r="J78" s="146">
        <v>0</v>
      </c>
      <c r="K78" s="168"/>
      <c r="L78" s="171"/>
      <c r="M78" s="145"/>
    </row>
    <row r="79" spans="1:13" s="21" customFormat="1" ht="21" customHeight="1">
      <c r="A79" s="112" t="s">
        <v>44</v>
      </c>
      <c r="B79" s="109"/>
      <c r="C79" s="108"/>
      <c r="D79" s="123">
        <f>SUM(D77:D78)</f>
        <v>2304967415</v>
      </c>
      <c r="E79" s="115"/>
      <c r="F79" s="123">
        <f>SUM(F77:F78)</f>
        <v>1985792181</v>
      </c>
      <c r="G79" s="115"/>
      <c r="H79" s="123">
        <f>SUM(H77:H78)</f>
        <v>2036238378</v>
      </c>
      <c r="I79" s="115"/>
      <c r="J79" s="123">
        <f>SUM(J77:J78)</f>
        <v>1819989680</v>
      </c>
      <c r="K79" s="168"/>
      <c r="L79" s="171"/>
    </row>
    <row r="80" spans="1:13" s="21" customFormat="1" ht="21" customHeight="1" thickBot="1">
      <c r="A80" s="112" t="s">
        <v>13</v>
      </c>
      <c r="B80" s="109"/>
      <c r="C80" s="108"/>
      <c r="D80" s="122">
        <f>+D60+D79</f>
        <v>8264738661</v>
      </c>
      <c r="E80" s="115"/>
      <c r="F80" s="122">
        <f>+F60+F79</f>
        <v>7611577017</v>
      </c>
      <c r="G80" s="115"/>
      <c r="H80" s="122">
        <f>+H60+H79</f>
        <v>6325028947</v>
      </c>
      <c r="I80" s="115"/>
      <c r="J80" s="122">
        <f>+J60+J79</f>
        <v>5867494622</v>
      </c>
      <c r="K80" s="168"/>
      <c r="L80" s="171"/>
    </row>
    <row r="81" spans="1:19" s="21" customFormat="1" ht="21" customHeight="1" thickTop="1">
      <c r="A81" s="112"/>
      <c r="B81" s="109"/>
      <c r="C81" s="108"/>
      <c r="D81" s="115"/>
      <c r="E81" s="115"/>
      <c r="F81" s="115"/>
      <c r="G81" s="115"/>
      <c r="H81" s="115"/>
      <c r="I81" s="115"/>
      <c r="J81" s="115"/>
      <c r="K81" s="168"/>
      <c r="L81" s="171"/>
    </row>
    <row r="82" spans="1:19" s="21" customFormat="1" ht="21" customHeight="1">
      <c r="A82" s="112"/>
      <c r="B82" s="109"/>
      <c r="C82" s="108"/>
      <c r="D82" s="115"/>
      <c r="E82" s="115"/>
      <c r="F82" s="115"/>
      <c r="G82" s="115"/>
      <c r="H82" s="115"/>
      <c r="I82" s="115"/>
      <c r="J82" s="115"/>
      <c r="K82" s="170"/>
      <c r="L82" s="25"/>
      <c r="M82" s="44"/>
      <c r="N82" s="25"/>
      <c r="O82" s="44"/>
      <c r="P82" s="25"/>
      <c r="Q82" s="44"/>
      <c r="R82" s="25"/>
      <c r="S82" s="25"/>
    </row>
    <row r="83" spans="1:19" s="21" customFormat="1" ht="21" customHeight="1" thickTop="1">
      <c r="A83" s="1"/>
      <c r="B83" s="141"/>
      <c r="C83" s="142"/>
      <c r="D83" s="46"/>
      <c r="E83" s="46"/>
      <c r="F83" s="46"/>
      <c r="G83" s="47"/>
      <c r="H83" s="47"/>
      <c r="I83" s="46"/>
      <c r="J83" s="47"/>
      <c r="K83" s="170"/>
      <c r="L83" s="25"/>
      <c r="M83" s="44"/>
      <c r="N83" s="25"/>
      <c r="O83" s="44"/>
      <c r="P83" s="25"/>
      <c r="Q83" s="44"/>
      <c r="R83" s="25"/>
      <c r="S83" s="25"/>
    </row>
    <row r="84" spans="1:19">
      <c r="D84" s="188"/>
      <c r="H84" s="188"/>
      <c r="J84" s="46"/>
    </row>
  </sheetData>
  <mergeCells count="10">
    <mergeCell ref="D39:J39"/>
    <mergeCell ref="D4:F4"/>
    <mergeCell ref="H4:J4"/>
    <mergeCell ref="D7:J7"/>
    <mergeCell ref="H36:J36"/>
    <mergeCell ref="D36:G36"/>
    <mergeCell ref="D5:F5"/>
    <mergeCell ref="H5:J5"/>
    <mergeCell ref="D37:F37"/>
    <mergeCell ref="H37:J37"/>
  </mergeCells>
  <phoneticPr fontId="0" type="noConversion"/>
  <pageMargins left="0.7" right="0.7" top="0.48" bottom="0.5" header="0.5" footer="0.5"/>
  <pageSetup paperSize="9" scale="77" firstPageNumber="9" fitToHeight="0" orientation="portrait" useFirstPageNumber="1" r:id="rId1"/>
  <headerFooter>
    <oddFooter>&amp;Lหมายเหตุประกอบงบการเงินเป็นส่วนหนึ่งของงบการเงินนี้
&amp;C&amp;P</oddFooter>
  </headerFooter>
  <rowBreaks count="1" manualBreakCount="1">
    <brk id="33" max="16383" man="1"/>
  </rowBreaks>
  <ignoredErrors>
    <ignoredError sqref="D58 D60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92D050"/>
  </sheetPr>
  <dimension ref="A1:O75"/>
  <sheetViews>
    <sheetView view="pageBreakPreview" topLeftCell="A37" zoomScale="85" zoomScaleNormal="55" zoomScaleSheetLayoutView="85" workbookViewId="0">
      <selection activeCell="I1" sqref="I1"/>
    </sheetView>
  </sheetViews>
  <sheetFormatPr defaultColWidth="9.09765625" defaultRowHeight="21.5"/>
  <cols>
    <col min="1" max="1" width="70.3984375" style="16" customWidth="1"/>
    <col min="2" max="2" width="8.8984375" style="17" customWidth="1"/>
    <col min="3" max="3" width="14.8984375" style="45" customWidth="1"/>
    <col min="4" max="4" width="1" style="45" customWidth="1"/>
    <col min="5" max="5" width="15.69921875" style="45" customWidth="1"/>
    <col min="6" max="6" width="1" style="45" customWidth="1"/>
    <col min="7" max="7" width="14.8984375" style="37" customWidth="1"/>
    <col min="8" max="8" width="1" style="45" customWidth="1"/>
    <col min="9" max="9" width="15.3984375" style="37" customWidth="1"/>
    <col min="10" max="10" width="16.3984375" style="18" bestFit="1" customWidth="1"/>
    <col min="11" max="11" width="16.8984375" style="18" bestFit="1" customWidth="1"/>
    <col min="12" max="12" width="19" style="18" bestFit="1" customWidth="1"/>
    <col min="13" max="13" width="11" style="18" bestFit="1" customWidth="1"/>
    <col min="14" max="14" width="9.09765625" style="18"/>
    <col min="15" max="15" width="20" style="18" customWidth="1"/>
    <col min="16" max="16384" width="9.09765625" style="18"/>
  </cols>
  <sheetData>
    <row r="1" spans="1:15" s="6" customFormat="1" ht="23">
      <c r="A1" s="164" t="s">
        <v>152</v>
      </c>
      <c r="B1" s="9"/>
      <c r="C1" s="4"/>
      <c r="D1" s="35"/>
      <c r="E1" s="35"/>
      <c r="F1" s="35"/>
      <c r="G1" s="36"/>
      <c r="H1" s="36"/>
      <c r="I1" s="35"/>
      <c r="J1" s="36"/>
    </row>
    <row r="2" spans="1:15" s="6" customFormat="1" ht="23">
      <c r="A2" s="3" t="s">
        <v>86</v>
      </c>
      <c r="B2" s="9"/>
      <c r="C2" s="35"/>
      <c r="D2" s="35"/>
      <c r="E2" s="35"/>
      <c r="F2" s="35"/>
      <c r="G2" s="36"/>
      <c r="H2" s="35"/>
      <c r="I2" s="36"/>
    </row>
    <row r="3" spans="1:15" ht="21" customHeight="1">
      <c r="A3" s="16" t="s">
        <v>17</v>
      </c>
      <c r="C3" s="206" t="s">
        <v>15</v>
      </c>
      <c r="D3" s="206"/>
      <c r="E3" s="206"/>
      <c r="G3" s="206" t="s">
        <v>40</v>
      </c>
      <c r="H3" s="206"/>
      <c r="I3" s="206"/>
    </row>
    <row r="4" spans="1:15" ht="21" customHeight="1">
      <c r="C4" s="208" t="s">
        <v>146</v>
      </c>
      <c r="D4" s="205"/>
      <c r="E4" s="205"/>
      <c r="G4" s="208" t="s">
        <v>146</v>
      </c>
      <c r="H4" s="205"/>
      <c r="I4" s="205"/>
    </row>
    <row r="5" spans="1:15" ht="21" customHeight="1">
      <c r="B5" s="14" t="s">
        <v>0</v>
      </c>
      <c r="C5" s="137" t="s">
        <v>172</v>
      </c>
      <c r="D5" s="138"/>
      <c r="E5" s="137" t="s">
        <v>141</v>
      </c>
      <c r="F5" s="138"/>
      <c r="G5" s="137" t="s">
        <v>172</v>
      </c>
      <c r="H5" s="138"/>
      <c r="I5" s="137" t="s">
        <v>141</v>
      </c>
    </row>
    <row r="6" spans="1:15" ht="19.5" customHeight="1">
      <c r="B6" s="20"/>
      <c r="C6" s="207" t="s">
        <v>85</v>
      </c>
      <c r="D6" s="207"/>
      <c r="E6" s="207"/>
      <c r="F6" s="207"/>
      <c r="G6" s="207"/>
      <c r="H6" s="207"/>
      <c r="I6" s="207"/>
      <c r="K6" s="44"/>
    </row>
    <row r="7" spans="1:15" ht="22.25" customHeight="1">
      <c r="A7" s="28" t="s">
        <v>14</v>
      </c>
      <c r="G7" s="45"/>
      <c r="I7" s="45"/>
    </row>
    <row r="8" spans="1:15" ht="21" customHeight="1">
      <c r="A8" s="16" t="s">
        <v>159</v>
      </c>
      <c r="B8" s="17">
        <v>21</v>
      </c>
      <c r="C8" s="106">
        <v>6848180706</v>
      </c>
      <c r="D8" s="106"/>
      <c r="E8" s="106">
        <v>6827452425</v>
      </c>
      <c r="F8" s="106"/>
      <c r="G8" s="106">
        <v>5109177035</v>
      </c>
      <c r="H8" s="106"/>
      <c r="I8" s="106">
        <v>5294223395</v>
      </c>
      <c r="J8" s="84"/>
      <c r="K8" s="44"/>
      <c r="L8" s="44"/>
      <c r="M8" s="44"/>
      <c r="N8" s="44"/>
      <c r="O8" s="44"/>
    </row>
    <row r="9" spans="1:15" ht="21" customHeight="1">
      <c r="A9" s="16" t="s">
        <v>72</v>
      </c>
      <c r="B9" s="17">
        <v>22</v>
      </c>
      <c r="C9" s="106">
        <v>118109374</v>
      </c>
      <c r="D9" s="106"/>
      <c r="E9" s="106">
        <v>43671108</v>
      </c>
      <c r="F9" s="106"/>
      <c r="G9" s="106">
        <v>65455191</v>
      </c>
      <c r="H9" s="106"/>
      <c r="I9" s="106">
        <v>12577451</v>
      </c>
      <c r="J9" s="84"/>
      <c r="K9" s="44"/>
      <c r="L9" s="44"/>
      <c r="M9" s="44"/>
      <c r="N9" s="44"/>
      <c r="O9" s="44"/>
    </row>
    <row r="10" spans="1:15" ht="22.25" customHeight="1">
      <c r="A10" s="24" t="s">
        <v>45</v>
      </c>
      <c r="C10" s="39">
        <f>SUM(C8:C9)</f>
        <v>6966290080</v>
      </c>
      <c r="D10" s="40"/>
      <c r="E10" s="39">
        <f>SUM(E8:E9)</f>
        <v>6871123533</v>
      </c>
      <c r="F10" s="40"/>
      <c r="G10" s="39">
        <f>SUM(G8:G9)</f>
        <v>5174632226</v>
      </c>
      <c r="H10" s="40"/>
      <c r="I10" s="39">
        <f>SUM(I8:I9)</f>
        <v>5306800846</v>
      </c>
      <c r="J10" s="84"/>
      <c r="K10" s="44"/>
      <c r="L10" s="44"/>
      <c r="M10" s="44"/>
      <c r="N10" s="44"/>
      <c r="O10" s="44"/>
    </row>
    <row r="11" spans="1:15" ht="9.65" customHeight="1">
      <c r="A11" s="24"/>
      <c r="C11" s="49"/>
      <c r="D11" s="40"/>
      <c r="E11" s="49"/>
      <c r="F11" s="40"/>
      <c r="G11" s="49"/>
      <c r="H11" s="40"/>
      <c r="I11" s="49"/>
      <c r="J11" s="84"/>
      <c r="K11" s="44"/>
      <c r="L11" s="44"/>
      <c r="M11" s="44"/>
      <c r="N11" s="44"/>
      <c r="O11" s="44"/>
    </row>
    <row r="12" spans="1:15" ht="22.25" customHeight="1">
      <c r="A12" s="28" t="s">
        <v>73</v>
      </c>
      <c r="C12" s="147"/>
      <c r="E12" s="147"/>
      <c r="G12" s="147"/>
      <c r="H12" s="194"/>
      <c r="I12" s="147"/>
      <c r="J12" s="84"/>
      <c r="K12" s="44"/>
      <c r="L12" s="44"/>
      <c r="M12" s="44"/>
      <c r="N12" s="44"/>
      <c r="O12" s="44"/>
    </row>
    <row r="13" spans="1:15" ht="22.25" customHeight="1">
      <c r="A13" s="16" t="s">
        <v>160</v>
      </c>
      <c r="B13" s="17">
        <v>8</v>
      </c>
      <c r="C13" s="194">
        <v>6208666753</v>
      </c>
      <c r="D13" s="194"/>
      <c r="E13" s="194">
        <v>6320997602</v>
      </c>
      <c r="F13" s="194"/>
      <c r="G13" s="194">
        <v>4558882912</v>
      </c>
      <c r="H13" s="194"/>
      <c r="I13" s="194">
        <v>4921464301</v>
      </c>
      <c r="J13" s="84"/>
      <c r="K13" s="44"/>
      <c r="L13" s="44"/>
      <c r="M13" s="44"/>
      <c r="N13" s="44"/>
      <c r="O13" s="44"/>
    </row>
    <row r="14" spans="1:15" s="15" customFormat="1" ht="22.25" customHeight="1">
      <c r="A14" s="13" t="s">
        <v>106</v>
      </c>
      <c r="B14" s="14"/>
      <c r="C14" s="194">
        <v>239600027</v>
      </c>
      <c r="D14" s="194"/>
      <c r="E14" s="194">
        <v>309143717</v>
      </c>
      <c r="F14" s="194"/>
      <c r="G14" s="194">
        <v>194544719</v>
      </c>
      <c r="H14" s="194"/>
      <c r="I14" s="194">
        <v>243395553</v>
      </c>
      <c r="J14" s="148"/>
      <c r="K14" s="44"/>
      <c r="L14" s="44"/>
      <c r="M14" s="44"/>
      <c r="N14" s="44"/>
      <c r="O14" s="44"/>
    </row>
    <row r="15" spans="1:15" s="15" customFormat="1" ht="22.25" customHeight="1">
      <c r="A15" s="16" t="s">
        <v>52</v>
      </c>
      <c r="B15" s="14"/>
      <c r="C15" s="194">
        <v>433128887</v>
      </c>
      <c r="D15" s="194"/>
      <c r="E15" s="194">
        <v>478541420</v>
      </c>
      <c r="F15" s="194"/>
      <c r="G15" s="194">
        <v>182379547</v>
      </c>
      <c r="H15" s="194"/>
      <c r="I15" s="194">
        <v>158995705</v>
      </c>
      <c r="J15" s="148"/>
      <c r="K15" s="44"/>
      <c r="L15" s="44"/>
      <c r="M15" s="44"/>
      <c r="N15" s="44"/>
      <c r="O15" s="44"/>
    </row>
    <row r="16" spans="1:15" s="15" customFormat="1" ht="22.25" customHeight="1">
      <c r="A16" s="24" t="s">
        <v>74</v>
      </c>
      <c r="B16" s="17"/>
      <c r="C16" s="39">
        <f>SUM(C13:C15)</f>
        <v>6881395667</v>
      </c>
      <c r="D16" s="194"/>
      <c r="E16" s="39">
        <f>SUM(E13:E15)</f>
        <v>7108682739</v>
      </c>
      <c r="F16" s="194"/>
      <c r="G16" s="39">
        <f>SUM(G13:G15)</f>
        <v>4935807178</v>
      </c>
      <c r="H16" s="194"/>
      <c r="I16" s="39">
        <f>SUM(I13:I15)</f>
        <v>5323855559</v>
      </c>
      <c r="J16" s="148"/>
      <c r="K16" s="44"/>
      <c r="L16" s="44"/>
      <c r="M16" s="44"/>
      <c r="N16" s="44"/>
      <c r="O16" s="44"/>
    </row>
    <row r="17" spans="1:15" s="15" customFormat="1" ht="9.65" customHeight="1">
      <c r="A17" s="24"/>
      <c r="B17" s="17"/>
      <c r="C17" s="49"/>
      <c r="D17" s="194"/>
      <c r="E17" s="49"/>
      <c r="F17" s="194"/>
      <c r="G17" s="49"/>
      <c r="H17" s="194"/>
      <c r="I17" s="49"/>
      <c r="J17" s="148"/>
      <c r="K17" s="44"/>
      <c r="L17" s="44"/>
      <c r="M17" s="44"/>
      <c r="N17" s="44"/>
      <c r="O17" s="44"/>
    </row>
    <row r="18" spans="1:15" ht="21.65" customHeight="1">
      <c r="A18" s="24" t="s">
        <v>181</v>
      </c>
      <c r="C18" s="49">
        <f>C10-C16</f>
        <v>84894413</v>
      </c>
      <c r="D18" s="40"/>
      <c r="E18" s="49">
        <f>E10-E16</f>
        <v>-237559206</v>
      </c>
      <c r="F18" s="40"/>
      <c r="G18" s="49">
        <f>G10-G16</f>
        <v>238825048</v>
      </c>
      <c r="H18" s="40"/>
      <c r="I18" s="49">
        <f>I10-I16</f>
        <v>-17054713</v>
      </c>
      <c r="J18" s="84"/>
      <c r="K18" s="44"/>
      <c r="L18" s="44"/>
      <c r="M18" s="44"/>
      <c r="N18" s="44"/>
      <c r="O18" s="44"/>
    </row>
    <row r="19" spans="1:15" ht="21.65" customHeight="1">
      <c r="A19" s="16" t="s">
        <v>51</v>
      </c>
      <c r="C19" s="42">
        <v>185341112</v>
      </c>
      <c r="D19" s="106"/>
      <c r="E19" s="42">
        <v>204756214</v>
      </c>
      <c r="F19" s="106"/>
      <c r="G19" s="42">
        <v>141095140</v>
      </c>
      <c r="H19" s="106"/>
      <c r="I19" s="42">
        <v>159609092</v>
      </c>
      <c r="J19" s="84"/>
      <c r="K19" s="44"/>
      <c r="L19" s="44"/>
      <c r="M19" s="44"/>
      <c r="N19" s="44"/>
      <c r="O19" s="44"/>
    </row>
    <row r="20" spans="1:15" ht="22.25" customHeight="1">
      <c r="A20" s="16" t="s">
        <v>210</v>
      </c>
      <c r="B20" s="17">
        <v>9</v>
      </c>
      <c r="C20" s="106">
        <v>-1125988</v>
      </c>
      <c r="D20" s="106"/>
      <c r="E20" s="106">
        <v>-1222990</v>
      </c>
      <c r="F20" s="106"/>
      <c r="G20" s="106">
        <v>0</v>
      </c>
      <c r="H20" s="106"/>
      <c r="I20" s="106">
        <v>0</v>
      </c>
      <c r="J20" s="84"/>
      <c r="K20" s="172"/>
      <c r="L20" s="44"/>
      <c r="M20" s="44"/>
      <c r="N20" s="44"/>
      <c r="O20" s="44"/>
    </row>
    <row r="21" spans="1:15" ht="22.25" customHeight="1">
      <c r="A21" s="24" t="s">
        <v>162</v>
      </c>
      <c r="B21" s="27"/>
      <c r="C21" s="173">
        <f>C18-C19+SUM(C20:C20)</f>
        <v>-101572687</v>
      </c>
      <c r="D21" s="49"/>
      <c r="E21" s="173">
        <f>E18-E19+SUM(E20:E20)</f>
        <v>-443538410</v>
      </c>
      <c r="F21" s="49"/>
      <c r="G21" s="173">
        <f>G18-G19+SUM(G20:G20)</f>
        <v>97729908</v>
      </c>
      <c r="H21" s="49"/>
      <c r="I21" s="173">
        <f>I18-I19+SUM(I20:I20)</f>
        <v>-176663805</v>
      </c>
      <c r="J21" s="84"/>
      <c r="K21" s="44"/>
      <c r="L21" s="44"/>
      <c r="M21" s="44"/>
      <c r="N21" s="44"/>
      <c r="O21" s="44"/>
    </row>
    <row r="22" spans="1:15" ht="22.25" customHeight="1">
      <c r="A22" s="16" t="s">
        <v>140</v>
      </c>
      <c r="B22" s="17">
        <v>25</v>
      </c>
      <c r="C22" s="107">
        <v>18956894</v>
      </c>
      <c r="D22" s="42"/>
      <c r="E22" s="107">
        <v>30137166</v>
      </c>
      <c r="F22" s="42"/>
      <c r="G22" s="197">
        <v>-11178274</v>
      </c>
      <c r="H22" s="42"/>
      <c r="I22" s="107">
        <v>-4547695</v>
      </c>
      <c r="J22" s="84"/>
      <c r="K22" s="44"/>
      <c r="L22" s="44"/>
      <c r="M22" s="44"/>
      <c r="N22" s="44"/>
      <c r="O22" s="44"/>
    </row>
    <row r="23" spans="1:15" ht="22.25" customHeight="1" thickBot="1">
      <c r="A23" s="24" t="s">
        <v>155</v>
      </c>
      <c r="C23" s="41">
        <f>+C21-C22</f>
        <v>-120529581</v>
      </c>
      <c r="D23" s="40"/>
      <c r="E23" s="41">
        <f>+E21-E22</f>
        <v>-473675576</v>
      </c>
      <c r="F23" s="40"/>
      <c r="G23" s="41">
        <f>+G21-G22</f>
        <v>108908182</v>
      </c>
      <c r="H23" s="40"/>
      <c r="I23" s="41">
        <f>+I21-I22</f>
        <v>-172116110</v>
      </c>
      <c r="J23" s="84"/>
      <c r="K23" s="172"/>
      <c r="L23" s="44"/>
      <c r="M23" s="44"/>
      <c r="N23" s="44"/>
      <c r="O23" s="44"/>
    </row>
    <row r="24" spans="1:15" ht="9.65" customHeight="1" thickTop="1">
      <c r="A24" s="24"/>
      <c r="C24" s="49"/>
      <c r="D24" s="40"/>
      <c r="E24" s="49"/>
      <c r="F24" s="40"/>
      <c r="G24" s="49"/>
      <c r="H24" s="40"/>
      <c r="I24" s="49"/>
      <c r="J24" s="84"/>
      <c r="K24" s="44"/>
      <c r="L24" s="44"/>
      <c r="M24" s="44"/>
      <c r="N24" s="44"/>
      <c r="O24" s="44"/>
    </row>
    <row r="25" spans="1:15" ht="22.25" customHeight="1">
      <c r="A25" s="66" t="s">
        <v>58</v>
      </c>
      <c r="C25" s="143"/>
      <c r="D25" s="40"/>
      <c r="E25" s="143"/>
      <c r="F25" s="40"/>
      <c r="G25" s="143"/>
      <c r="H25" s="40"/>
      <c r="I25" s="143"/>
      <c r="J25" s="84"/>
      <c r="K25" s="44"/>
      <c r="L25" s="44"/>
      <c r="M25" s="44"/>
      <c r="N25" s="44"/>
      <c r="O25" s="44"/>
    </row>
    <row r="26" spans="1:15" ht="22.25" customHeight="1">
      <c r="A26" s="139" t="s">
        <v>111</v>
      </c>
      <c r="C26" s="69"/>
      <c r="D26" s="69"/>
      <c r="E26" s="69"/>
      <c r="F26" s="69"/>
      <c r="G26" s="69"/>
      <c r="H26" s="69"/>
      <c r="I26" s="69"/>
      <c r="J26" s="84"/>
      <c r="K26" s="44"/>
      <c r="L26" s="44"/>
      <c r="M26" s="44"/>
      <c r="N26" s="44"/>
      <c r="O26" s="44"/>
    </row>
    <row r="27" spans="1:15" ht="22.25" customHeight="1">
      <c r="A27" s="67" t="s">
        <v>182</v>
      </c>
      <c r="C27" s="69">
        <v>3189367</v>
      </c>
      <c r="D27" s="69"/>
      <c r="E27" s="69">
        <v>-6074669</v>
      </c>
      <c r="F27" s="69"/>
      <c r="G27" s="69">
        <v>0</v>
      </c>
      <c r="H27" s="69"/>
      <c r="I27" s="69">
        <v>0</v>
      </c>
      <c r="J27" s="84"/>
      <c r="K27" s="44"/>
      <c r="L27" s="44"/>
      <c r="M27" s="44"/>
      <c r="N27" s="44"/>
      <c r="O27" s="44"/>
    </row>
    <row r="28" spans="1:15" ht="22.25" customHeight="1">
      <c r="A28" s="67" t="s">
        <v>211</v>
      </c>
      <c r="B28" s="17">
        <v>9</v>
      </c>
      <c r="C28" s="69">
        <v>-94026</v>
      </c>
      <c r="D28" s="69"/>
      <c r="E28" s="69">
        <v>-94434</v>
      </c>
      <c r="F28" s="69"/>
      <c r="G28" s="69">
        <v>0</v>
      </c>
      <c r="H28" s="69"/>
      <c r="I28" s="69">
        <v>0</v>
      </c>
      <c r="J28" s="84"/>
      <c r="K28" s="44"/>
      <c r="L28" s="44"/>
      <c r="M28" s="44"/>
      <c r="N28" s="44"/>
      <c r="O28" s="44"/>
    </row>
    <row r="29" spans="1:15" ht="21" customHeight="1">
      <c r="A29" s="66" t="s">
        <v>109</v>
      </c>
      <c r="C29" s="196">
        <f>SUM(C27:C28)</f>
        <v>3095341</v>
      </c>
      <c r="D29" s="68"/>
      <c r="E29" s="196">
        <f>SUM(E27:E28)</f>
        <v>-6169103</v>
      </c>
      <c r="F29" s="68"/>
      <c r="G29" s="196">
        <f>SUM(G27:G28)</f>
        <v>0</v>
      </c>
      <c r="H29" s="68"/>
      <c r="I29" s="196">
        <f>SUM(I27:I28)</f>
        <v>0</v>
      </c>
      <c r="J29" s="84"/>
      <c r="K29" s="44"/>
      <c r="L29" s="44"/>
      <c r="M29" s="44"/>
      <c r="N29" s="44"/>
      <c r="O29" s="44"/>
    </row>
    <row r="30" spans="1:15" ht="7.4" customHeight="1">
      <c r="A30" s="66"/>
      <c r="C30" s="69"/>
      <c r="D30" s="69"/>
      <c r="E30" s="69"/>
      <c r="F30" s="69"/>
      <c r="G30" s="69"/>
      <c r="H30" s="69"/>
      <c r="I30" s="69"/>
      <c r="J30" s="84"/>
      <c r="K30" s="44"/>
      <c r="L30" s="44"/>
      <c r="M30" s="44"/>
      <c r="N30" s="44"/>
      <c r="O30" s="44"/>
    </row>
    <row r="31" spans="1:15" ht="22.25" customHeight="1">
      <c r="A31" s="139" t="s">
        <v>108</v>
      </c>
      <c r="C31" s="143"/>
      <c r="D31" s="40"/>
      <c r="E31" s="143"/>
      <c r="F31" s="40"/>
      <c r="G31" s="143"/>
      <c r="H31" s="40"/>
      <c r="I31" s="143"/>
      <c r="J31" s="84"/>
      <c r="K31" s="44"/>
      <c r="L31" s="44"/>
      <c r="M31" s="44"/>
      <c r="N31" s="44"/>
      <c r="O31" s="44"/>
    </row>
    <row r="32" spans="1:15" ht="22.25" customHeight="1">
      <c r="A32" s="67" t="s">
        <v>183</v>
      </c>
      <c r="B32" s="17">
        <v>13</v>
      </c>
      <c r="C32" s="69">
        <v>472125933</v>
      </c>
      <c r="D32" s="69"/>
      <c r="E32" s="69">
        <v>57347926</v>
      </c>
      <c r="F32" s="69"/>
      <c r="G32" s="69">
        <v>111852416</v>
      </c>
      <c r="H32" s="69"/>
      <c r="I32" s="69">
        <v>57347926</v>
      </c>
      <c r="J32" s="84"/>
      <c r="K32" s="44"/>
      <c r="L32" s="44"/>
      <c r="M32" s="44"/>
      <c r="N32" s="44"/>
      <c r="O32" s="44"/>
    </row>
    <row r="33" spans="1:15" ht="22.25" customHeight="1">
      <c r="A33" s="67" t="s">
        <v>234</v>
      </c>
      <c r="B33" s="17">
        <v>13</v>
      </c>
      <c r="C33" s="69">
        <v>42166667</v>
      </c>
      <c r="D33" s="69"/>
      <c r="E33" s="69">
        <v>0</v>
      </c>
      <c r="F33" s="69"/>
      <c r="G33" s="69">
        <v>31274479</v>
      </c>
      <c r="H33" s="69"/>
      <c r="I33" s="69">
        <v>0</v>
      </c>
      <c r="J33" s="84"/>
      <c r="K33" s="44"/>
      <c r="L33" s="44"/>
      <c r="M33" s="44"/>
      <c r="N33" s="44"/>
      <c r="O33" s="44"/>
    </row>
    <row r="34" spans="1:15" ht="22.25" customHeight="1">
      <c r="A34" s="67" t="s">
        <v>228</v>
      </c>
      <c r="B34" s="17">
        <v>19</v>
      </c>
      <c r="C34" s="69">
        <v>-8024508</v>
      </c>
      <c r="D34" s="69"/>
      <c r="E34" s="69">
        <v>-14123905</v>
      </c>
      <c r="F34" s="69"/>
      <c r="G34" s="69">
        <v>-8951251</v>
      </c>
      <c r="H34" s="69"/>
      <c r="I34" s="69">
        <v>-14123905</v>
      </c>
      <c r="J34" s="84"/>
      <c r="K34" s="44"/>
      <c r="L34" s="44"/>
      <c r="M34" s="44"/>
      <c r="N34" s="44"/>
      <c r="O34" s="44"/>
    </row>
    <row r="35" spans="1:15" ht="22.25" customHeight="1">
      <c r="A35" s="67" t="s">
        <v>126</v>
      </c>
      <c r="B35" s="17">
        <v>25</v>
      </c>
      <c r="C35" s="69">
        <v>-101253618</v>
      </c>
      <c r="D35" s="69"/>
      <c r="E35" s="69">
        <v>-8644804</v>
      </c>
      <c r="F35" s="69"/>
      <c r="G35" s="69">
        <v>-26835128</v>
      </c>
      <c r="H35" s="69"/>
      <c r="I35" s="69">
        <v>-8644804</v>
      </c>
      <c r="J35" s="84"/>
      <c r="K35" s="44"/>
      <c r="L35" s="44"/>
      <c r="M35" s="44"/>
      <c r="N35" s="44"/>
      <c r="O35" s="44"/>
    </row>
    <row r="36" spans="1:15" ht="22.25" customHeight="1">
      <c r="A36" s="66" t="s">
        <v>110</v>
      </c>
      <c r="C36" s="196">
        <f>SUM(C32:C35)</f>
        <v>405014474</v>
      </c>
      <c r="D36" s="68"/>
      <c r="E36" s="196">
        <f>SUM(E32:E35)</f>
        <v>34579217</v>
      </c>
      <c r="F36" s="68"/>
      <c r="G36" s="196">
        <f>SUM(G32:G35)</f>
        <v>107340516</v>
      </c>
      <c r="H36" s="68"/>
      <c r="I36" s="196">
        <f>SUM(I32:I35)</f>
        <v>34579217</v>
      </c>
      <c r="J36" s="84"/>
      <c r="K36" s="44"/>
      <c r="L36" s="44"/>
      <c r="M36" s="44"/>
      <c r="N36" s="44"/>
      <c r="O36" s="44"/>
    </row>
    <row r="37" spans="1:15" ht="9.65" customHeight="1">
      <c r="A37" s="67"/>
      <c r="C37" s="69"/>
      <c r="D37" s="69"/>
      <c r="E37" s="69"/>
      <c r="F37" s="69"/>
      <c r="G37" s="69"/>
      <c r="H37" s="69"/>
      <c r="I37" s="69"/>
      <c r="J37" s="84"/>
      <c r="K37" s="44"/>
      <c r="L37" s="44"/>
      <c r="M37" s="44"/>
      <c r="N37" s="44"/>
      <c r="O37" s="44"/>
    </row>
    <row r="38" spans="1:15" ht="22.25" customHeight="1">
      <c r="A38" s="66" t="s">
        <v>153</v>
      </c>
      <c r="C38" s="151">
        <f>+C29+C36</f>
        <v>408109815</v>
      </c>
      <c r="D38" s="68"/>
      <c r="E38" s="151">
        <f>+E29+E36</f>
        <v>28410114</v>
      </c>
      <c r="F38" s="68"/>
      <c r="G38" s="151">
        <f>+G29+G36</f>
        <v>107340516</v>
      </c>
      <c r="H38" s="68"/>
      <c r="I38" s="151">
        <f>+I29+I36</f>
        <v>34579217</v>
      </c>
      <c r="J38" s="84"/>
      <c r="K38" s="44"/>
      <c r="L38" s="44"/>
      <c r="M38" s="44"/>
      <c r="N38" s="44"/>
      <c r="O38" s="44"/>
    </row>
    <row r="39" spans="1:15" ht="22.25" customHeight="1" thickBot="1">
      <c r="A39" s="66" t="s">
        <v>156</v>
      </c>
      <c r="C39" s="70">
        <f>+C23+C38</f>
        <v>287580234</v>
      </c>
      <c r="D39" s="65"/>
      <c r="E39" s="70">
        <f>+E23+E38</f>
        <v>-445265462</v>
      </c>
      <c r="F39" s="65"/>
      <c r="G39" s="70">
        <f>+G23+G38</f>
        <v>216248698</v>
      </c>
      <c r="H39" s="65"/>
      <c r="I39" s="70">
        <f>+I23+I38</f>
        <v>-137536893</v>
      </c>
      <c r="J39" s="84"/>
      <c r="K39" s="44"/>
      <c r="L39" s="44"/>
      <c r="M39" s="44"/>
      <c r="N39" s="44"/>
      <c r="O39" s="44"/>
    </row>
    <row r="40" spans="1:15" ht="9.65" customHeight="1" thickTop="1">
      <c r="A40" s="66"/>
      <c r="C40" s="68"/>
      <c r="D40" s="65"/>
      <c r="E40" s="68"/>
      <c r="F40" s="65"/>
      <c r="G40" s="68"/>
      <c r="H40" s="65"/>
      <c r="I40" s="68"/>
      <c r="J40" s="84"/>
      <c r="K40" s="44"/>
      <c r="L40" s="44"/>
      <c r="M40" s="44"/>
      <c r="N40" s="44"/>
      <c r="O40" s="44"/>
    </row>
    <row r="41" spans="1:15" ht="22.25" customHeight="1">
      <c r="A41" s="24" t="s">
        <v>154</v>
      </c>
      <c r="C41" s="49"/>
      <c r="D41" s="40"/>
      <c r="E41" s="49"/>
      <c r="F41" s="40"/>
      <c r="G41" s="49"/>
      <c r="H41" s="40"/>
      <c r="I41" s="49"/>
      <c r="J41" s="84"/>
      <c r="K41" s="44"/>
      <c r="L41" s="44"/>
      <c r="M41" s="44"/>
      <c r="N41" s="44"/>
      <c r="O41" s="44"/>
    </row>
    <row r="42" spans="1:15" ht="22.5" customHeight="1">
      <c r="A42" s="16" t="s">
        <v>89</v>
      </c>
      <c r="C42" s="42">
        <f>C44-C43</f>
        <v>24161891</v>
      </c>
      <c r="D42" s="42"/>
      <c r="E42" s="42">
        <f>E44-E43</f>
        <v>-351722621</v>
      </c>
      <c r="F42" s="42"/>
      <c r="G42" s="42">
        <f>G23</f>
        <v>108908182</v>
      </c>
      <c r="H42" s="42"/>
      <c r="I42" s="42">
        <v>-172116110</v>
      </c>
      <c r="J42" s="84"/>
      <c r="K42" s="44"/>
      <c r="L42" s="44"/>
      <c r="M42" s="44"/>
      <c r="N42" s="44"/>
      <c r="O42" s="44"/>
    </row>
    <row r="43" spans="1:15" ht="22.5" customHeight="1">
      <c r="A43" s="16" t="s">
        <v>65</v>
      </c>
      <c r="B43" s="17">
        <v>11</v>
      </c>
      <c r="C43" s="107">
        <v>-144691472</v>
      </c>
      <c r="D43" s="42"/>
      <c r="E43" s="107">
        <v>-121952955</v>
      </c>
      <c r="F43" s="42"/>
      <c r="G43" s="107">
        <v>0</v>
      </c>
      <c r="H43" s="42"/>
      <c r="I43" s="107">
        <v>0</v>
      </c>
      <c r="J43" s="84"/>
      <c r="K43" s="44"/>
      <c r="L43" s="44"/>
      <c r="M43" s="44"/>
      <c r="N43" s="44"/>
      <c r="O43" s="44"/>
    </row>
    <row r="44" spans="1:15" ht="22.25" customHeight="1" thickBot="1">
      <c r="A44" s="24" t="s">
        <v>155</v>
      </c>
      <c r="C44" s="41">
        <f>C23</f>
        <v>-120529581</v>
      </c>
      <c r="D44" s="40"/>
      <c r="E44" s="41">
        <f>E23</f>
        <v>-473675576</v>
      </c>
      <c r="F44" s="40"/>
      <c r="G44" s="41">
        <f>SUM(G42:G43)</f>
        <v>108908182</v>
      </c>
      <c r="H44" s="40"/>
      <c r="I44" s="41">
        <f>SUM(I42:I43)</f>
        <v>-172116110</v>
      </c>
      <c r="J44" s="84"/>
      <c r="K44" s="44"/>
      <c r="L44" s="44"/>
      <c r="M44" s="44"/>
      <c r="N44" s="44"/>
      <c r="O44" s="44"/>
    </row>
    <row r="45" spans="1:15" ht="9.65" customHeight="1" thickTop="1">
      <c r="A45" s="24"/>
      <c r="C45" s="49"/>
      <c r="D45" s="40"/>
      <c r="E45" s="49"/>
      <c r="F45" s="40"/>
      <c r="G45" s="49"/>
      <c r="H45" s="40"/>
      <c r="I45" s="49"/>
      <c r="J45" s="84"/>
      <c r="K45" s="44"/>
      <c r="L45" s="44"/>
      <c r="M45" s="44"/>
      <c r="N45" s="44"/>
      <c r="O45" s="44"/>
    </row>
    <row r="46" spans="1:15" ht="22.25" customHeight="1">
      <c r="A46" s="66" t="s">
        <v>147</v>
      </c>
      <c r="C46" s="143"/>
      <c r="D46" s="40"/>
      <c r="E46" s="143"/>
      <c r="F46" s="40"/>
      <c r="G46" s="143"/>
      <c r="H46" s="40"/>
      <c r="I46" s="143"/>
      <c r="J46" s="84"/>
      <c r="K46" s="44"/>
      <c r="L46" s="182"/>
      <c r="M46" s="44"/>
      <c r="N46" s="44"/>
      <c r="O46" s="44"/>
    </row>
    <row r="47" spans="1:15" ht="22.5" customHeight="1">
      <c r="A47" s="16" t="s">
        <v>90</v>
      </c>
      <c r="C47" s="140">
        <f>C49-C48</f>
        <v>409620072</v>
      </c>
      <c r="D47" s="42"/>
      <c r="E47" s="140">
        <v>-322558855</v>
      </c>
      <c r="F47" s="62"/>
      <c r="G47" s="140">
        <f>G39</f>
        <v>216248698</v>
      </c>
      <c r="H47" s="62"/>
      <c r="I47" s="140">
        <v>-137536893</v>
      </c>
      <c r="J47" s="84"/>
      <c r="K47" s="44"/>
      <c r="L47" s="44"/>
      <c r="M47" s="44"/>
      <c r="N47" s="44"/>
      <c r="O47" s="44"/>
    </row>
    <row r="48" spans="1:15" ht="22.5" customHeight="1">
      <c r="A48" s="16" t="s">
        <v>167</v>
      </c>
      <c r="B48" s="17">
        <v>11</v>
      </c>
      <c r="C48" s="107">
        <f>'SCE(Conso) (2)'!AA25</f>
        <v>-122039838</v>
      </c>
      <c r="D48" s="42"/>
      <c r="E48" s="107">
        <v>-122706607</v>
      </c>
      <c r="F48" s="62"/>
      <c r="G48" s="64">
        <v>0</v>
      </c>
      <c r="H48" s="62"/>
      <c r="I48" s="64">
        <v>0</v>
      </c>
      <c r="J48" s="84"/>
      <c r="K48" s="44"/>
      <c r="L48" s="44"/>
      <c r="M48" s="44"/>
      <c r="N48" s="44"/>
      <c r="O48" s="44"/>
    </row>
    <row r="49" spans="1:15" ht="22.25" customHeight="1" thickBot="1">
      <c r="A49" s="66" t="s">
        <v>156</v>
      </c>
      <c r="C49" s="71">
        <f>C39</f>
        <v>287580234</v>
      </c>
      <c r="D49" s="65"/>
      <c r="E49" s="71">
        <f>SUM(E47:E48)</f>
        <v>-445265462</v>
      </c>
      <c r="F49" s="65"/>
      <c r="G49" s="71">
        <f>SUM(G47:G48)</f>
        <v>216248698</v>
      </c>
      <c r="H49" s="65"/>
      <c r="I49" s="71">
        <f>SUM(I47:I48)</f>
        <v>-137536893</v>
      </c>
      <c r="J49" s="84"/>
      <c r="K49" s="44"/>
      <c r="L49" s="44"/>
      <c r="M49" s="44"/>
      <c r="N49" s="44"/>
      <c r="O49" s="44"/>
    </row>
    <row r="50" spans="1:15" ht="9.65" customHeight="1" thickTop="1">
      <c r="A50" s="66"/>
      <c r="C50" s="68"/>
      <c r="D50" s="65"/>
      <c r="E50" s="68"/>
      <c r="F50" s="65"/>
      <c r="G50" s="68"/>
      <c r="H50" s="65"/>
      <c r="I50" s="68"/>
      <c r="K50" s="44"/>
      <c r="L50" s="44"/>
      <c r="M50" s="44"/>
      <c r="N50" s="44"/>
      <c r="O50" s="44"/>
    </row>
    <row r="51" spans="1:15" ht="22.25" customHeight="1">
      <c r="A51" s="24" t="s">
        <v>157</v>
      </c>
      <c r="B51" s="17">
        <v>26</v>
      </c>
      <c r="G51" s="45"/>
      <c r="I51" s="45"/>
      <c r="K51" s="44"/>
      <c r="L51" s="44"/>
      <c r="M51" s="44"/>
      <c r="N51" s="44"/>
      <c r="O51" s="44"/>
    </row>
    <row r="52" spans="1:15" ht="22.25" customHeight="1" thickBot="1">
      <c r="A52" s="16" t="s">
        <v>161</v>
      </c>
      <c r="C52" s="98">
        <f>C42/SFP!D67</f>
        <v>3.5455042058421558E-2</v>
      </c>
      <c r="D52" s="97"/>
      <c r="E52" s="98">
        <f>E42/SFP!F67</f>
        <v>-0.51611607388069358</v>
      </c>
      <c r="F52" s="97"/>
      <c r="G52" s="181">
        <f>G42/SFP!H67</f>
        <v>0.15981133982088694</v>
      </c>
      <c r="H52" s="99"/>
      <c r="I52" s="98">
        <f>I42/SFP!J67</f>
        <v>-0.25256234783038756</v>
      </c>
      <c r="K52" s="44"/>
      <c r="L52" s="44"/>
      <c r="M52" s="44"/>
      <c r="N52" s="44"/>
      <c r="O52" s="44"/>
    </row>
    <row r="53" spans="1:15" ht="22" thickTop="1">
      <c r="C53" s="161"/>
      <c r="E53" s="161"/>
      <c r="G53" s="161"/>
      <c r="I53" s="161"/>
      <c r="K53" s="44"/>
      <c r="L53" s="44"/>
      <c r="M53" s="44"/>
      <c r="N53" s="44"/>
      <c r="O53" s="44"/>
    </row>
    <row r="54" spans="1:15">
      <c r="K54" s="44"/>
    </row>
    <row r="55" spans="1:15" ht="9" customHeight="1">
      <c r="A55" s="24"/>
      <c r="D55" s="40"/>
      <c r="F55" s="40"/>
      <c r="G55" s="49"/>
      <c r="H55" s="40"/>
      <c r="I55" s="49"/>
      <c r="K55" s="44"/>
    </row>
    <row r="56" spans="1:15" ht="22">
      <c r="A56" s="24"/>
      <c r="C56" s="143"/>
      <c r="D56" s="40"/>
      <c r="E56" s="143"/>
      <c r="F56" s="40"/>
      <c r="G56" s="91"/>
      <c r="H56" s="40"/>
      <c r="I56" s="91"/>
      <c r="K56" s="44"/>
    </row>
    <row r="57" spans="1:15" ht="22">
      <c r="A57" s="67"/>
      <c r="C57" s="143"/>
      <c r="D57" s="40"/>
      <c r="E57" s="143"/>
      <c r="F57" s="40"/>
      <c r="G57" s="91"/>
      <c r="H57" s="40"/>
      <c r="I57" s="91"/>
      <c r="K57" s="44"/>
    </row>
    <row r="58" spans="1:15">
      <c r="A58" s="18"/>
      <c r="B58" s="18"/>
      <c r="C58" s="18"/>
      <c r="D58" s="18"/>
      <c r="E58" s="18"/>
      <c r="F58" s="18"/>
      <c r="G58" s="18"/>
      <c r="H58" s="18"/>
      <c r="I58" s="18"/>
      <c r="K58" s="44"/>
    </row>
    <row r="59" spans="1:15">
      <c r="A59" s="18"/>
      <c r="B59" s="18"/>
      <c r="C59" s="18"/>
      <c r="D59" s="18"/>
      <c r="E59" s="18"/>
      <c r="F59" s="18"/>
      <c r="G59" s="18"/>
      <c r="H59" s="18"/>
      <c r="I59" s="18"/>
      <c r="K59" s="44"/>
    </row>
    <row r="60" spans="1:15">
      <c r="A60" s="18"/>
      <c r="B60" s="18"/>
      <c r="C60" s="18"/>
      <c r="D60" s="18">
        <v>281768407</v>
      </c>
      <c r="E60" s="18"/>
      <c r="F60" s="18"/>
      <c r="G60" s="18"/>
      <c r="H60" s="18">
        <v>74779229</v>
      </c>
      <c r="I60" s="18"/>
      <c r="K60" s="44"/>
    </row>
    <row r="61" spans="1:15">
      <c r="A61" s="18"/>
      <c r="B61" s="18"/>
      <c r="C61" s="18"/>
      <c r="D61" s="18"/>
      <c r="E61" s="18"/>
      <c r="F61" s="18"/>
      <c r="G61" s="18"/>
      <c r="H61" s="18"/>
      <c r="I61" s="18"/>
      <c r="K61" s="44"/>
    </row>
    <row r="62" spans="1:15">
      <c r="A62" s="18"/>
      <c r="B62" s="18"/>
      <c r="C62" s="18"/>
      <c r="D62" s="18"/>
      <c r="E62" s="18"/>
      <c r="F62" s="18"/>
      <c r="G62" s="18"/>
      <c r="H62" s="18"/>
      <c r="I62" s="18"/>
    </row>
    <row r="63" spans="1:15">
      <c r="A63" s="18"/>
      <c r="B63" s="18"/>
      <c r="C63" s="18"/>
      <c r="D63" s="18"/>
      <c r="E63" s="18"/>
      <c r="F63" s="18"/>
      <c r="G63" s="18"/>
      <c r="H63" s="18"/>
      <c r="I63" s="18"/>
    </row>
    <row r="64" spans="1:15">
      <c r="A64" s="18"/>
      <c r="B64" s="18"/>
      <c r="C64" s="18"/>
      <c r="D64" s="18"/>
      <c r="E64" s="18"/>
      <c r="F64" s="18"/>
      <c r="G64" s="18"/>
      <c r="H64" s="18"/>
      <c r="I64" s="18"/>
    </row>
    <row r="65" spans="1:9">
      <c r="A65" s="18"/>
      <c r="B65" s="18"/>
      <c r="C65" s="18"/>
      <c r="D65" s="18"/>
      <c r="E65" s="18"/>
      <c r="F65" s="18"/>
      <c r="G65" s="18"/>
      <c r="H65" s="18"/>
      <c r="I65" s="18"/>
    </row>
    <row r="66" spans="1:9">
      <c r="A66" s="18"/>
      <c r="B66" s="18"/>
      <c r="C66" s="18"/>
      <c r="D66" s="18"/>
      <c r="E66" s="18"/>
      <c r="F66" s="18"/>
      <c r="G66" s="18"/>
      <c r="H66" s="18"/>
      <c r="I66" s="18"/>
    </row>
    <row r="67" spans="1:9">
      <c r="A67" s="18"/>
      <c r="B67" s="18"/>
      <c r="C67" s="18"/>
      <c r="D67" s="18"/>
      <c r="E67" s="18"/>
      <c r="F67" s="18"/>
      <c r="G67" s="18"/>
      <c r="H67" s="18"/>
      <c r="I67" s="18"/>
    </row>
    <row r="68" spans="1:9">
      <c r="A68" s="18"/>
      <c r="B68" s="18"/>
      <c r="C68" s="18"/>
      <c r="D68" s="18"/>
      <c r="E68" s="18"/>
      <c r="F68" s="18"/>
      <c r="G68" s="18"/>
      <c r="H68" s="18"/>
      <c r="I68" s="18"/>
    </row>
    <row r="69" spans="1:9">
      <c r="A69" s="18"/>
      <c r="B69" s="18"/>
      <c r="C69" s="18"/>
      <c r="D69" s="18"/>
      <c r="E69" s="18"/>
      <c r="F69" s="18"/>
      <c r="G69" s="18"/>
      <c r="H69" s="18"/>
      <c r="I69" s="18"/>
    </row>
    <row r="70" spans="1:9">
      <c r="C70" s="50"/>
      <c r="D70" s="37"/>
      <c r="E70" s="50"/>
      <c r="F70" s="37"/>
      <c r="G70" s="50"/>
      <c r="H70" s="37"/>
      <c r="I70" s="50"/>
    </row>
    <row r="71" spans="1:9">
      <c r="G71" s="101"/>
      <c r="I71" s="101"/>
    </row>
    <row r="75" spans="1:9">
      <c r="A75" s="16" t="s">
        <v>121</v>
      </c>
    </row>
  </sheetData>
  <mergeCells count="5">
    <mergeCell ref="G3:I3"/>
    <mergeCell ref="C3:E3"/>
    <mergeCell ref="C6:I6"/>
    <mergeCell ref="C4:E4"/>
    <mergeCell ref="G4:I4"/>
  </mergeCells>
  <phoneticPr fontId="0" type="noConversion"/>
  <pageMargins left="0.8" right="0.8" top="0.48" bottom="0.31" header="0.49" footer="0.28999999999999998"/>
  <pageSetup paperSize="9" scale="67" firstPageNumber="11" fitToHeight="0" orientation="portrait" useFirstPageNumber="1" r:id="rId1"/>
  <headerFooter>
    <oddFooter>&amp;L   หมายเหตุประกอบงบการเงินเป็นส่วนหนึ่งของงบการเงินนี้
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0000"/>
    <pageSetUpPr fitToPage="1"/>
  </sheetPr>
  <dimension ref="A1:Z77"/>
  <sheetViews>
    <sheetView view="pageBreakPreview" topLeftCell="A4" zoomScale="80" zoomScaleNormal="55" zoomScaleSheetLayoutView="80" workbookViewId="0">
      <selection activeCell="C33" sqref="C33"/>
    </sheetView>
  </sheetViews>
  <sheetFormatPr defaultColWidth="10.59765625" defaultRowHeight="22.5" customHeight="1"/>
  <cols>
    <col min="1" max="1" width="52.3984375" style="31" customWidth="1"/>
    <col min="2" max="2" width="11" style="32" customWidth="1"/>
    <col min="3" max="3" width="15.69921875" style="61" customWidth="1"/>
    <col min="4" max="4" width="1.09765625" style="61" customWidth="1"/>
    <col min="5" max="5" width="13.59765625" style="61" bestFit="1" customWidth="1"/>
    <col min="6" max="6" width="1" style="61" customWidth="1"/>
    <col min="7" max="7" width="13.3984375" style="60" customWidth="1"/>
    <col min="8" max="8" width="1" style="61" customWidth="1"/>
    <col min="9" max="9" width="16" style="57" bestFit="1" customWidth="1"/>
    <col min="10" max="10" width="1.09765625" style="57" customWidth="1"/>
    <col min="11" max="11" width="14.69921875" style="57" customWidth="1"/>
    <col min="12" max="12" width="1.09765625" style="57" customWidth="1"/>
    <col min="13" max="13" width="14.69921875" style="57" bestFit="1" customWidth="1"/>
    <col min="14" max="14" width="1.09765625" style="57" customWidth="1"/>
    <col min="15" max="15" width="15" style="57" customWidth="1"/>
    <col min="16" max="16" width="1.09765625" style="57" customWidth="1"/>
    <col min="17" max="17" width="15.09765625" style="57" bestFit="1" customWidth="1"/>
    <col min="18" max="18" width="1.09765625" style="61" customWidth="1"/>
    <col min="19" max="19" width="16.59765625" style="57" bestFit="1" customWidth="1"/>
    <col min="20" max="20" width="1.09765625" style="57" customWidth="1"/>
    <col min="21" max="21" width="15.09765625" style="57" bestFit="1" customWidth="1"/>
    <col min="22" max="22" width="1.09765625" style="57" customWidth="1"/>
    <col min="23" max="23" width="14.3984375" style="57" customWidth="1"/>
    <col min="24" max="24" width="0.69921875" style="31" customWidth="1"/>
    <col min="25" max="25" width="15.09765625" style="31" bestFit="1" customWidth="1"/>
    <col min="26" max="26" width="14.09765625" style="31" bestFit="1" customWidth="1"/>
    <col min="27" max="16384" width="10.59765625" style="31"/>
  </cols>
  <sheetData>
    <row r="1" spans="1:25" s="6" customFormat="1" ht="23">
      <c r="A1" s="164" t="s">
        <v>152</v>
      </c>
      <c r="B1" s="9"/>
      <c r="C1" s="4"/>
      <c r="D1" s="35"/>
      <c r="E1" s="35"/>
      <c r="F1" s="36"/>
      <c r="G1" s="35"/>
      <c r="H1" s="36"/>
    </row>
    <row r="2" spans="1:25" ht="22.5" customHeight="1">
      <c r="A2" s="3" t="s">
        <v>120</v>
      </c>
      <c r="B2" s="9"/>
      <c r="C2" s="52"/>
      <c r="D2" s="52"/>
      <c r="E2" s="52"/>
      <c r="F2" s="52"/>
      <c r="G2" s="54"/>
      <c r="H2" s="52"/>
      <c r="I2" s="53"/>
      <c r="J2" s="53"/>
      <c r="K2" s="53"/>
      <c r="L2" s="53"/>
      <c r="M2" s="53"/>
      <c r="N2" s="53"/>
      <c r="O2" s="53"/>
      <c r="P2" s="53"/>
      <c r="Q2" s="53"/>
      <c r="R2" s="52"/>
      <c r="S2" s="53"/>
      <c r="T2" s="53"/>
      <c r="U2" s="53"/>
      <c r="V2" s="53"/>
      <c r="W2" s="53"/>
    </row>
    <row r="3" spans="1:25" ht="22.5" customHeight="1">
      <c r="A3" s="7"/>
      <c r="B3" s="10"/>
      <c r="C3" s="52"/>
      <c r="D3" s="52"/>
      <c r="E3" s="52"/>
      <c r="F3" s="52"/>
      <c r="G3" s="54"/>
      <c r="H3" s="52"/>
      <c r="I3" s="53"/>
      <c r="J3" s="53"/>
      <c r="K3" s="53"/>
      <c r="L3" s="53"/>
      <c r="M3" s="53"/>
      <c r="N3" s="53"/>
      <c r="O3" s="53"/>
      <c r="P3" s="53"/>
      <c r="Q3" s="53"/>
      <c r="R3" s="52"/>
      <c r="S3" s="53"/>
      <c r="T3" s="53"/>
      <c r="U3" s="53"/>
      <c r="V3" s="53"/>
      <c r="W3" s="53"/>
    </row>
    <row r="4" spans="1:25" ht="22.5" customHeight="1">
      <c r="C4" s="211" t="s">
        <v>39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</row>
    <row r="5" spans="1:25" ht="22.5" customHeight="1">
      <c r="C5" s="56"/>
      <c r="D5" s="56"/>
      <c r="E5" s="59"/>
      <c r="F5" s="57"/>
      <c r="G5" s="209" t="s">
        <v>84</v>
      </c>
      <c r="H5" s="209"/>
      <c r="I5" s="209"/>
      <c r="K5" s="209" t="s">
        <v>57</v>
      </c>
      <c r="L5" s="209"/>
      <c r="M5" s="209"/>
      <c r="N5" s="209"/>
      <c r="O5" s="209"/>
      <c r="P5" s="209"/>
      <c r="Q5" s="209"/>
      <c r="R5" s="209"/>
      <c r="S5" s="209"/>
      <c r="T5" s="56"/>
      <c r="U5" s="56"/>
      <c r="V5" s="56"/>
      <c r="X5" s="56"/>
      <c r="Y5" s="56"/>
    </row>
    <row r="6" spans="1:25" ht="22.5" customHeight="1">
      <c r="C6" s="56"/>
      <c r="D6" s="56"/>
      <c r="E6" s="59"/>
      <c r="F6" s="57"/>
      <c r="G6" s="59"/>
      <c r="H6" s="59"/>
      <c r="I6" s="59"/>
      <c r="K6" s="59"/>
      <c r="L6" s="59"/>
      <c r="M6" s="59"/>
      <c r="N6" s="59"/>
      <c r="O6" s="59" t="s">
        <v>76</v>
      </c>
      <c r="P6" s="59"/>
      <c r="Q6" s="59"/>
      <c r="R6" s="59"/>
      <c r="S6" s="59"/>
      <c r="T6" s="56"/>
      <c r="U6" s="56"/>
      <c r="V6" s="56"/>
      <c r="X6" s="56"/>
      <c r="Y6" s="56"/>
    </row>
    <row r="7" spans="1:25" ht="22.5" customHeight="1">
      <c r="C7" s="56"/>
      <c r="D7" s="56"/>
      <c r="E7" s="59"/>
      <c r="F7" s="57"/>
      <c r="G7" s="59"/>
      <c r="H7" s="59"/>
      <c r="I7" s="59"/>
      <c r="K7" s="59"/>
      <c r="L7" s="59"/>
      <c r="M7" s="59"/>
      <c r="N7" s="59"/>
      <c r="O7" s="59" t="s">
        <v>77</v>
      </c>
      <c r="P7" s="59"/>
      <c r="Q7" s="59"/>
      <c r="R7" s="59"/>
      <c r="S7" s="59"/>
      <c r="T7" s="56"/>
      <c r="U7" s="56"/>
      <c r="V7" s="56"/>
      <c r="X7" s="56"/>
      <c r="Y7" s="56"/>
    </row>
    <row r="8" spans="1:25" ht="22.5" customHeight="1">
      <c r="C8" s="56"/>
      <c r="D8" s="56"/>
      <c r="E8" s="59"/>
      <c r="F8" s="57"/>
      <c r="G8" s="59"/>
      <c r="H8" s="59"/>
      <c r="I8" s="59"/>
      <c r="K8" s="59"/>
      <c r="L8" s="59"/>
      <c r="M8" s="59" t="s">
        <v>93</v>
      </c>
      <c r="N8" s="59"/>
      <c r="O8" s="59" t="s">
        <v>112</v>
      </c>
      <c r="P8" s="59"/>
      <c r="Q8" s="59"/>
      <c r="R8" s="59"/>
      <c r="S8" s="59"/>
      <c r="T8" s="56"/>
      <c r="U8" s="56"/>
      <c r="V8" s="56"/>
      <c r="W8" s="59" t="s">
        <v>28</v>
      </c>
      <c r="X8" s="56"/>
      <c r="Y8" s="56"/>
    </row>
    <row r="9" spans="1:25" ht="22.5" customHeight="1">
      <c r="A9" s="58"/>
      <c r="C9" s="59" t="s">
        <v>12</v>
      </c>
      <c r="D9" s="59"/>
      <c r="E9" s="59"/>
      <c r="F9" s="59"/>
      <c r="G9" s="59"/>
      <c r="H9" s="59"/>
      <c r="I9" s="59" t="s">
        <v>25</v>
      </c>
      <c r="J9" s="59"/>
      <c r="K9" s="59" t="s">
        <v>187</v>
      </c>
      <c r="L9" s="59"/>
      <c r="M9" s="59" t="s">
        <v>94</v>
      </c>
      <c r="N9" s="59"/>
      <c r="O9" s="59" t="s">
        <v>75</v>
      </c>
      <c r="P9" s="59"/>
      <c r="Q9" s="59" t="s">
        <v>187</v>
      </c>
      <c r="R9" s="59"/>
      <c r="S9" s="59" t="s">
        <v>63</v>
      </c>
      <c r="T9" s="59"/>
      <c r="U9" s="59" t="s">
        <v>46</v>
      </c>
      <c r="V9" s="59"/>
      <c r="W9" s="59" t="s">
        <v>59</v>
      </c>
      <c r="X9" s="59"/>
      <c r="Y9" s="59"/>
    </row>
    <row r="10" spans="1:25" ht="22.5" customHeight="1">
      <c r="A10" s="58"/>
      <c r="C10" s="59" t="s">
        <v>31</v>
      </c>
      <c r="D10" s="59"/>
      <c r="E10" s="59" t="s">
        <v>29</v>
      </c>
      <c r="F10" s="59"/>
      <c r="G10" s="59" t="s">
        <v>53</v>
      </c>
      <c r="H10" s="59"/>
      <c r="I10" s="59" t="s">
        <v>26</v>
      </c>
      <c r="J10" s="59"/>
      <c r="K10" s="59" t="s">
        <v>188</v>
      </c>
      <c r="L10" s="59"/>
      <c r="M10" s="59" t="s">
        <v>95</v>
      </c>
      <c r="N10" s="59"/>
      <c r="O10" s="59" t="s">
        <v>207</v>
      </c>
      <c r="P10" s="59"/>
      <c r="Q10" s="59" t="s">
        <v>190</v>
      </c>
      <c r="R10" s="59"/>
      <c r="S10" s="59" t="s">
        <v>64</v>
      </c>
      <c r="T10" s="59"/>
      <c r="U10" s="59" t="s">
        <v>27</v>
      </c>
      <c r="V10" s="59"/>
      <c r="W10" s="59" t="s">
        <v>60</v>
      </c>
      <c r="X10" s="59"/>
      <c r="Y10" s="59" t="s">
        <v>46</v>
      </c>
    </row>
    <row r="11" spans="1:25" ht="22.5" customHeight="1">
      <c r="A11" s="58"/>
      <c r="B11" s="32" t="s">
        <v>0</v>
      </c>
      <c r="C11" s="59" t="s">
        <v>32</v>
      </c>
      <c r="D11" s="59"/>
      <c r="E11" s="59" t="s">
        <v>30</v>
      </c>
      <c r="F11" s="59"/>
      <c r="G11" s="59" t="s">
        <v>23</v>
      </c>
      <c r="H11" s="59"/>
      <c r="I11" s="59" t="s">
        <v>124</v>
      </c>
      <c r="J11" s="59"/>
      <c r="K11" s="59" t="s">
        <v>189</v>
      </c>
      <c r="L11" s="59"/>
      <c r="M11" s="59" t="s">
        <v>96</v>
      </c>
      <c r="N11" s="59"/>
      <c r="O11" s="59" t="s">
        <v>59</v>
      </c>
      <c r="P11" s="59"/>
      <c r="Q11" s="59" t="s">
        <v>191</v>
      </c>
      <c r="R11" s="59"/>
      <c r="S11" s="59" t="s">
        <v>27</v>
      </c>
      <c r="T11" s="59"/>
      <c r="U11" s="59" t="s">
        <v>113</v>
      </c>
      <c r="V11" s="59"/>
      <c r="W11" s="59" t="s">
        <v>61</v>
      </c>
      <c r="X11" s="59"/>
      <c r="Y11" s="59" t="s">
        <v>27</v>
      </c>
    </row>
    <row r="12" spans="1:25" ht="22.5" customHeight="1">
      <c r="C12" s="210" t="s">
        <v>85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</row>
    <row r="13" spans="1:25" ht="22.5" customHeight="1">
      <c r="A13" s="30" t="s">
        <v>142</v>
      </c>
      <c r="C13" s="166"/>
      <c r="D13" s="166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6"/>
      <c r="P13" s="176"/>
      <c r="Q13" s="176"/>
      <c r="R13" s="166"/>
      <c r="S13" s="166"/>
      <c r="T13" s="166"/>
      <c r="U13" s="166"/>
      <c r="V13" s="166"/>
      <c r="W13" s="166"/>
      <c r="X13" s="166"/>
      <c r="Y13" s="166"/>
    </row>
    <row r="14" spans="1:25" ht="22.5" customHeight="1">
      <c r="A14" s="30" t="s">
        <v>143</v>
      </c>
      <c r="C14" s="78">
        <v>681479688</v>
      </c>
      <c r="D14" s="86"/>
      <c r="E14" s="78">
        <v>342170431</v>
      </c>
      <c r="F14" s="78"/>
      <c r="G14" s="78">
        <v>108695924</v>
      </c>
      <c r="H14" s="86"/>
      <c r="I14" s="78">
        <v>-164845405</v>
      </c>
      <c r="J14" s="86"/>
      <c r="K14" s="78">
        <v>-8841674</v>
      </c>
      <c r="L14" s="78"/>
      <c r="M14" s="78">
        <v>-7872929</v>
      </c>
      <c r="N14" s="86"/>
      <c r="O14" s="78">
        <v>1806789</v>
      </c>
      <c r="P14" s="78"/>
      <c r="Q14" s="78">
        <v>1266412462</v>
      </c>
      <c r="R14" s="86"/>
      <c r="S14" s="78">
        <f>SUM(K14:Q14)</f>
        <v>1251504648</v>
      </c>
      <c r="T14" s="86"/>
      <c r="U14" s="159">
        <f>SUM(C14:I14,S14)</f>
        <v>2219005286</v>
      </c>
      <c r="V14" s="86"/>
      <c r="W14" s="160">
        <v>218866947</v>
      </c>
      <c r="X14" s="86"/>
      <c r="Y14" s="78">
        <f>SUM(U14:W14)</f>
        <v>2437872233</v>
      </c>
    </row>
    <row r="15" spans="1:25" ht="22.5" customHeight="1">
      <c r="A15" s="30"/>
      <c r="C15" s="78"/>
      <c r="D15" s="86"/>
      <c r="E15" s="78"/>
      <c r="F15" s="78"/>
      <c r="G15" s="78"/>
      <c r="H15" s="86"/>
      <c r="I15" s="78"/>
      <c r="J15" s="86"/>
      <c r="K15" s="78"/>
      <c r="L15" s="78"/>
      <c r="M15" s="78"/>
      <c r="N15" s="86"/>
      <c r="O15" s="78"/>
      <c r="P15" s="78"/>
      <c r="Q15" s="78"/>
      <c r="R15" s="86"/>
      <c r="S15" s="78"/>
      <c r="T15" s="86"/>
      <c r="U15" s="78"/>
      <c r="V15" s="86"/>
      <c r="W15" s="78"/>
      <c r="X15" s="86"/>
      <c r="Y15" s="78"/>
    </row>
    <row r="16" spans="1:25" ht="22.5" customHeight="1">
      <c r="A16" s="103" t="s">
        <v>92</v>
      </c>
      <c r="B16" s="102"/>
      <c r="C16" s="78"/>
      <c r="D16" s="86"/>
      <c r="E16" s="78"/>
      <c r="F16" s="78"/>
      <c r="G16" s="78"/>
      <c r="H16" s="86"/>
      <c r="I16" s="78"/>
      <c r="J16" s="86"/>
      <c r="K16" s="78"/>
      <c r="L16" s="78"/>
      <c r="M16" s="78"/>
      <c r="N16" s="86"/>
      <c r="O16" s="78"/>
      <c r="P16" s="78"/>
      <c r="Q16" s="78"/>
      <c r="R16" s="86"/>
      <c r="S16" s="78"/>
      <c r="T16" s="86"/>
      <c r="U16" s="78"/>
      <c r="V16" s="86"/>
      <c r="W16" s="78"/>
      <c r="X16" s="86"/>
      <c r="Y16" s="78"/>
    </row>
    <row r="17" spans="1:26" ht="22.5" customHeight="1">
      <c r="A17" s="104" t="s">
        <v>192</v>
      </c>
      <c r="B17" s="102"/>
      <c r="C17" s="78"/>
      <c r="D17" s="86"/>
      <c r="E17" s="78"/>
      <c r="F17" s="78"/>
      <c r="G17" s="78"/>
      <c r="H17" s="86"/>
      <c r="I17" s="78"/>
      <c r="J17" s="86"/>
      <c r="K17" s="78"/>
      <c r="L17" s="78"/>
      <c r="M17" s="78"/>
      <c r="N17" s="86"/>
      <c r="O17" s="78"/>
      <c r="P17" s="78"/>
      <c r="Q17" s="78"/>
      <c r="R17" s="86"/>
      <c r="S17" s="78"/>
      <c r="T17" s="86"/>
      <c r="U17" s="78"/>
      <c r="V17" s="86"/>
      <c r="W17" s="78"/>
      <c r="X17" s="86"/>
      <c r="Y17" s="78"/>
    </row>
    <row r="18" spans="1:26" ht="22.5" customHeight="1">
      <c r="A18" s="31" t="s">
        <v>193</v>
      </c>
      <c r="B18" s="32">
        <v>27</v>
      </c>
      <c r="C18" s="74">
        <v>0</v>
      </c>
      <c r="D18" s="86"/>
      <c r="E18" s="74">
        <v>0</v>
      </c>
      <c r="F18" s="78"/>
      <c r="G18" s="74">
        <v>0</v>
      </c>
      <c r="H18" s="86"/>
      <c r="I18" s="74">
        <v>-6814590</v>
      </c>
      <c r="J18" s="86"/>
      <c r="K18" s="74">
        <v>0</v>
      </c>
      <c r="L18" s="78"/>
      <c r="M18" s="74">
        <v>0</v>
      </c>
      <c r="N18" s="86"/>
      <c r="O18" s="74">
        <v>0</v>
      </c>
      <c r="P18" s="74"/>
      <c r="Q18" s="74">
        <v>0</v>
      </c>
      <c r="R18" s="86"/>
      <c r="S18" s="74">
        <f>SUM(K18:Q18)</f>
        <v>0</v>
      </c>
      <c r="T18" s="74"/>
      <c r="U18" s="74">
        <f>SUM(C18:I18,S18)</f>
        <v>-6814590</v>
      </c>
      <c r="V18" s="86"/>
      <c r="W18" s="74">
        <v>0</v>
      </c>
      <c r="X18" s="86"/>
      <c r="Y18" s="72">
        <f t="shared" ref="Y18" si="0">SUM(U18:W18)</f>
        <v>-6814590</v>
      </c>
    </row>
    <row r="19" spans="1:26" ht="22.5" customHeight="1">
      <c r="A19" s="158" t="s">
        <v>194</v>
      </c>
      <c r="B19" s="102"/>
      <c r="C19" s="73">
        <f>SUM(C18:C18)</f>
        <v>0</v>
      </c>
      <c r="D19" s="86"/>
      <c r="E19" s="73">
        <f>SUM(E18:E18)</f>
        <v>0</v>
      </c>
      <c r="F19" s="78"/>
      <c r="G19" s="73">
        <f>SUM(G18:G18)</f>
        <v>0</v>
      </c>
      <c r="H19" s="86"/>
      <c r="I19" s="73">
        <f>SUM(I18:I18)</f>
        <v>-6814590</v>
      </c>
      <c r="J19" s="86"/>
      <c r="K19" s="73">
        <f>SUM(K18:K18)</f>
        <v>0</v>
      </c>
      <c r="L19" s="78"/>
      <c r="M19" s="73">
        <f>SUM(M18:M18)</f>
        <v>0</v>
      </c>
      <c r="N19" s="86"/>
      <c r="O19" s="73">
        <f>SUM(O18:O18)</f>
        <v>0</v>
      </c>
      <c r="P19" s="78"/>
      <c r="Q19" s="73">
        <f>SUM(Q18:Q18)</f>
        <v>0</v>
      </c>
      <c r="R19" s="86"/>
      <c r="S19" s="73">
        <f>SUM(S18:S18)</f>
        <v>0</v>
      </c>
      <c r="T19" s="86"/>
      <c r="U19" s="73">
        <f>SUM(U18:U18)</f>
        <v>-6814590</v>
      </c>
      <c r="V19" s="86"/>
      <c r="W19" s="73">
        <f>SUM(W18:W18)</f>
        <v>0</v>
      </c>
      <c r="X19" s="86"/>
      <c r="Y19" s="73">
        <f>SUM(Y18:Y18)</f>
        <v>-6814590</v>
      </c>
    </row>
    <row r="20" spans="1:26" ht="22.4" customHeight="1">
      <c r="A20" s="30"/>
      <c r="B20" s="102"/>
      <c r="C20" s="78"/>
      <c r="D20" s="86"/>
      <c r="E20" s="78"/>
      <c r="F20" s="78"/>
      <c r="G20" s="78"/>
      <c r="H20" s="86"/>
      <c r="I20" s="78"/>
      <c r="J20" s="86"/>
      <c r="K20" s="78"/>
      <c r="L20" s="78"/>
      <c r="M20" s="78"/>
      <c r="N20" s="86"/>
      <c r="O20" s="78"/>
      <c r="P20" s="78"/>
      <c r="Q20" s="78"/>
      <c r="R20" s="86"/>
      <c r="S20" s="78"/>
      <c r="T20" s="86"/>
      <c r="U20" s="78"/>
      <c r="V20" s="86"/>
      <c r="W20" s="78"/>
      <c r="X20" s="86"/>
      <c r="Y20" s="78"/>
    </row>
    <row r="21" spans="1:26" ht="22.5" customHeight="1">
      <c r="A21" s="30" t="s">
        <v>127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</row>
    <row r="22" spans="1:26" ht="22.5" customHeight="1">
      <c r="A22" s="31" t="s">
        <v>195</v>
      </c>
      <c r="C22" s="74">
        <v>0</v>
      </c>
      <c r="D22" s="42"/>
      <c r="E22" s="74">
        <v>0</v>
      </c>
      <c r="F22" s="42"/>
      <c r="G22" s="74">
        <v>0</v>
      </c>
      <c r="H22" s="74"/>
      <c r="I22" s="72">
        <v>-351722621</v>
      </c>
      <c r="J22" s="74"/>
      <c r="K22" s="75">
        <v>0</v>
      </c>
      <c r="L22" s="75"/>
      <c r="M22" s="75">
        <v>0</v>
      </c>
      <c r="N22" s="74"/>
      <c r="O22" s="75">
        <v>0</v>
      </c>
      <c r="P22" s="76"/>
      <c r="Q22" s="75">
        <v>0</v>
      </c>
      <c r="R22" s="74"/>
      <c r="S22" s="74">
        <f>SUM(K22:Q22)</f>
        <v>0</v>
      </c>
      <c r="T22" s="74"/>
      <c r="U22" s="74">
        <f>SUM(C22:I22,S22)</f>
        <v>-351722621</v>
      </c>
      <c r="V22" s="74"/>
      <c r="W22" s="72">
        <v>-121952955</v>
      </c>
      <c r="X22" s="74"/>
      <c r="Y22" s="72">
        <f>SUM(U22:W22)</f>
        <v>-473675576</v>
      </c>
      <c r="Z22" s="148"/>
    </row>
    <row r="23" spans="1:26" ht="22.5" customHeight="1">
      <c r="A23" s="31" t="s">
        <v>196</v>
      </c>
      <c r="C23" s="74">
        <v>0</v>
      </c>
      <c r="D23" s="74"/>
      <c r="E23" s="74">
        <v>0</v>
      </c>
      <c r="F23" s="76"/>
      <c r="G23" s="74">
        <v>0</v>
      </c>
      <c r="H23" s="74"/>
      <c r="I23" s="75">
        <v>-11299124</v>
      </c>
      <c r="J23" s="74"/>
      <c r="K23" s="75">
        <v>-5321017</v>
      </c>
      <c r="L23" s="75"/>
      <c r="M23" s="75">
        <v>0</v>
      </c>
      <c r="N23" s="74"/>
      <c r="O23" s="75">
        <v>-94434</v>
      </c>
      <c r="P23" s="76"/>
      <c r="Q23" s="75">
        <v>45878341</v>
      </c>
      <c r="R23" s="74"/>
      <c r="S23" s="74">
        <f>SUM(K23:Q23)</f>
        <v>40462890</v>
      </c>
      <c r="T23" s="74"/>
      <c r="U23" s="74">
        <f>SUM(C23:I23,S23)</f>
        <v>29163766</v>
      </c>
      <c r="V23" s="74"/>
      <c r="W23" s="72">
        <v>-753652</v>
      </c>
      <c r="X23" s="74"/>
      <c r="Y23" s="72">
        <f t="shared" ref="Y23" si="1">SUM(U23:W23)</f>
        <v>28410114</v>
      </c>
      <c r="Z23" s="148"/>
    </row>
    <row r="24" spans="1:26" ht="22.5" customHeight="1">
      <c r="A24" s="30" t="s">
        <v>198</v>
      </c>
      <c r="C24" s="73">
        <f>SUM(C22:C23)</f>
        <v>0</v>
      </c>
      <c r="D24" s="86"/>
      <c r="E24" s="73">
        <f>SUM(E22:E23)</f>
        <v>0</v>
      </c>
      <c r="F24" s="78"/>
      <c r="G24" s="73">
        <f>SUM(G22:G23)</f>
        <v>0</v>
      </c>
      <c r="H24" s="86"/>
      <c r="I24" s="73">
        <f>SUM(I22:I23)</f>
        <v>-363021745</v>
      </c>
      <c r="J24" s="86"/>
      <c r="K24" s="73">
        <f>SUM(K22:K23)</f>
        <v>-5321017</v>
      </c>
      <c r="L24" s="78"/>
      <c r="M24" s="73">
        <f>SUM(M22:M23)</f>
        <v>0</v>
      </c>
      <c r="N24" s="86"/>
      <c r="O24" s="73">
        <f>SUM(O22:O23)</f>
        <v>-94434</v>
      </c>
      <c r="P24" s="78"/>
      <c r="Q24" s="73">
        <f>SUM(Q22:Q23)</f>
        <v>45878341</v>
      </c>
      <c r="R24" s="86"/>
      <c r="S24" s="73">
        <f>SUM(S22:S23)</f>
        <v>40462890</v>
      </c>
      <c r="T24" s="86"/>
      <c r="U24" s="73">
        <f>SUM(U22:U23)</f>
        <v>-322558855</v>
      </c>
      <c r="V24" s="86"/>
      <c r="W24" s="73">
        <f>SUM(W22:W23)</f>
        <v>-122706607</v>
      </c>
      <c r="X24" s="86"/>
      <c r="Y24" s="73">
        <f>SUM(Y22:Y23)</f>
        <v>-445265462</v>
      </c>
    </row>
    <row r="25" spans="1:26" ht="22.5" customHeight="1">
      <c r="C25" s="76"/>
      <c r="D25" s="74"/>
      <c r="E25" s="76"/>
      <c r="F25" s="76"/>
      <c r="G25" s="76"/>
      <c r="H25" s="74"/>
      <c r="I25" s="76"/>
      <c r="J25" s="74"/>
      <c r="K25" s="76"/>
      <c r="L25" s="76"/>
      <c r="M25" s="76"/>
      <c r="N25" s="74"/>
      <c r="O25" s="76"/>
      <c r="P25" s="76"/>
      <c r="Q25" s="76"/>
      <c r="R25" s="74"/>
      <c r="S25" s="76"/>
      <c r="T25" s="74"/>
      <c r="U25" s="74"/>
      <c r="V25" s="74"/>
      <c r="W25" s="74"/>
      <c r="X25" s="74"/>
      <c r="Y25" s="74"/>
    </row>
    <row r="26" spans="1:26" ht="22.5" customHeight="1">
      <c r="A26" s="31" t="s">
        <v>78</v>
      </c>
      <c r="C26" s="74">
        <v>0</v>
      </c>
      <c r="D26" s="42"/>
      <c r="E26" s="74">
        <v>0</v>
      </c>
      <c r="F26" s="42"/>
      <c r="G26" s="74">
        <v>0</v>
      </c>
      <c r="H26" s="74"/>
      <c r="I26" s="76">
        <v>52001236</v>
      </c>
      <c r="J26" s="74"/>
      <c r="K26" s="75">
        <v>0</v>
      </c>
      <c r="L26" s="76"/>
      <c r="M26" s="75">
        <v>0</v>
      </c>
      <c r="N26" s="74"/>
      <c r="O26" s="75">
        <v>0</v>
      </c>
      <c r="P26" s="76"/>
      <c r="Q26" s="76">
        <v>-52001236</v>
      </c>
      <c r="R26" s="74"/>
      <c r="S26" s="74">
        <f>SUM(K26:Q26)</f>
        <v>-52001236</v>
      </c>
      <c r="T26" s="74"/>
      <c r="U26" s="74">
        <f>SUM(C26:I26,S26)</f>
        <v>0</v>
      </c>
      <c r="V26" s="74"/>
      <c r="W26" s="75">
        <v>0</v>
      </c>
      <c r="X26" s="74"/>
      <c r="Y26" s="72">
        <f t="shared" ref="Y26" si="2">SUM(U26:W26)</f>
        <v>0</v>
      </c>
    </row>
    <row r="27" spans="1:26" ht="22.5" customHeight="1" thickBot="1">
      <c r="A27" s="30" t="s">
        <v>144</v>
      </c>
      <c r="C27" s="77">
        <f>SUM(C26:C26,C24,C19,C14)</f>
        <v>681479688</v>
      </c>
      <c r="D27" s="78"/>
      <c r="E27" s="77">
        <f>SUM(E26:E26,E24,E19,E14)</f>
        <v>342170431</v>
      </c>
      <c r="F27" s="78"/>
      <c r="G27" s="77">
        <f>SUM(G26:G26,G24,G19,G14)</f>
        <v>108695924</v>
      </c>
      <c r="H27" s="78"/>
      <c r="I27" s="77">
        <f>SUM(I26:I26,I24,I19,I14)</f>
        <v>-482680504</v>
      </c>
      <c r="J27" s="78"/>
      <c r="K27" s="77">
        <f>SUM(K26:K26,K24,K19,K14)</f>
        <v>-14162691</v>
      </c>
      <c r="L27" s="78"/>
      <c r="M27" s="77">
        <f>SUM(M26:M26,M24,M19,M14)</f>
        <v>-7872929</v>
      </c>
      <c r="N27" s="78"/>
      <c r="O27" s="77">
        <f>SUM(O26:O26,O24,O19,O14)</f>
        <v>1712355</v>
      </c>
      <c r="P27" s="78"/>
      <c r="Q27" s="77">
        <f>SUM(Q26:Q26,Q24,Q19,Q14)</f>
        <v>1260289567</v>
      </c>
      <c r="R27" s="78"/>
      <c r="S27" s="77">
        <f>SUM(S26:S26,S24,S19,S14)</f>
        <v>1239966302</v>
      </c>
      <c r="T27" s="78"/>
      <c r="U27" s="77">
        <f>SUM(U26:U26,U24,U19,U14)</f>
        <v>1889631841</v>
      </c>
      <c r="V27" s="78"/>
      <c r="W27" s="77">
        <f>SUM(W26:W26,W24,W19,W14)</f>
        <v>96160340</v>
      </c>
      <c r="X27" s="78"/>
      <c r="Y27" s="77">
        <f>SUM(Y26:Y26,Y24,Y19,Y14)</f>
        <v>1985792181</v>
      </c>
    </row>
    <row r="28" spans="1:26" ht="22.5" customHeight="1" thickTop="1">
      <c r="A28" s="30"/>
      <c r="C28" s="78"/>
      <c r="D28" s="78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</row>
    <row r="29" spans="1:26" ht="22.5" customHeight="1">
      <c r="A29" s="30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163"/>
      <c r="R29" s="78"/>
      <c r="S29" s="78"/>
      <c r="T29" s="78"/>
      <c r="U29" s="78"/>
      <c r="V29" s="78"/>
      <c r="W29" s="78"/>
      <c r="X29" s="78"/>
      <c r="Y29" s="78"/>
    </row>
    <row r="30" spans="1:26" ht="22.5" customHeight="1">
      <c r="A30" s="30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31"/>
    </row>
    <row r="31" spans="1:26" ht="22.5" customHeight="1">
      <c r="A31" s="30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</row>
    <row r="32" spans="1:26" ht="22.5" customHeight="1">
      <c r="A32" s="30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</row>
    <row r="33" spans="1:23" ht="22.5" customHeight="1">
      <c r="A33" s="30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</row>
    <row r="34" spans="1:23" ht="22.5" customHeight="1">
      <c r="A34" s="30"/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</row>
    <row r="35" spans="1:23" ht="22.5" customHeight="1">
      <c r="A35" s="30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  <c r="V35" s="78"/>
      <c r="W35" s="78"/>
    </row>
    <row r="36" spans="1:23" ht="22.5" customHeight="1">
      <c r="A36" s="30"/>
      <c r="C36" s="78"/>
      <c r="D36" s="78"/>
      <c r="E36" s="78"/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78"/>
      <c r="R36" s="78"/>
      <c r="S36" s="78"/>
      <c r="T36" s="78"/>
      <c r="U36" s="78"/>
      <c r="V36" s="78"/>
      <c r="W36" s="78"/>
    </row>
    <row r="37" spans="1:23" ht="22.5" customHeight="1">
      <c r="A37" s="30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</row>
    <row r="38" spans="1:23" ht="22.5" customHeight="1">
      <c r="A38" s="30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</row>
    <row r="39" spans="1:23" ht="22.5" customHeight="1">
      <c r="A39" s="30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</row>
    <row r="40" spans="1:23" ht="22.5" customHeight="1">
      <c r="A40" s="30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</row>
    <row r="41" spans="1:23" ht="22.5" customHeight="1">
      <c r="A41" s="30"/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</row>
    <row r="42" spans="1:23" ht="22.5" customHeight="1">
      <c r="A42" s="30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</row>
    <row r="43" spans="1:23" ht="22.5" customHeight="1">
      <c r="A43" s="30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</row>
    <row r="44" spans="1:23" ht="22.5" customHeight="1">
      <c r="A44" s="30"/>
      <c r="C44" s="78"/>
      <c r="D44" s="78"/>
      <c r="E44" s="78"/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78"/>
      <c r="R44" s="78"/>
      <c r="S44" s="78"/>
      <c r="T44" s="78"/>
      <c r="U44" s="78"/>
      <c r="V44" s="78"/>
      <c r="W44" s="78"/>
    </row>
    <row r="45" spans="1:23" ht="22.5" customHeight="1">
      <c r="A45" s="30"/>
      <c r="C45" s="78"/>
      <c r="D45" s="78">
        <v>3517162</v>
      </c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</row>
    <row r="46" spans="1:23" s="55" customFormat="1" ht="22.5" customHeight="1">
      <c r="A46" s="7"/>
      <c r="B46" s="10"/>
      <c r="C46" s="52"/>
      <c r="D46" s="52"/>
      <c r="E46" s="52"/>
      <c r="F46" s="52"/>
      <c r="G46" s="54"/>
      <c r="H46" s="52"/>
      <c r="I46" s="53"/>
      <c r="J46" s="53"/>
      <c r="K46" s="53"/>
      <c r="L46" s="53"/>
      <c r="M46" s="53"/>
      <c r="N46" s="53"/>
      <c r="O46" s="53"/>
      <c r="P46" s="53"/>
      <c r="Q46" s="53"/>
      <c r="R46" s="52"/>
      <c r="S46" s="53"/>
      <c r="T46" s="53"/>
      <c r="U46" s="53"/>
      <c r="V46" s="53"/>
      <c r="W46" s="53"/>
    </row>
    <row r="47" spans="1:23" s="55" customFormat="1" ht="22.5" customHeight="1">
      <c r="A47" s="7"/>
      <c r="B47" s="10"/>
      <c r="C47" s="52"/>
      <c r="D47" s="52"/>
      <c r="E47" s="52"/>
      <c r="F47" s="52"/>
      <c r="G47" s="52"/>
      <c r="H47" s="52"/>
      <c r="I47" s="52"/>
      <c r="J47" s="53"/>
      <c r="K47" s="52"/>
      <c r="L47" s="53"/>
      <c r="M47" s="52"/>
      <c r="N47" s="53"/>
      <c r="O47" s="52"/>
      <c r="P47" s="52"/>
      <c r="Q47" s="52"/>
      <c r="R47" s="52"/>
      <c r="S47" s="52"/>
      <c r="T47" s="53"/>
      <c r="U47" s="52"/>
      <c r="V47" s="53"/>
      <c r="W47" s="52"/>
    </row>
    <row r="48" spans="1:23" s="55" customFormat="1" ht="22.5" customHeight="1">
      <c r="A48" s="7"/>
      <c r="B48" s="10"/>
      <c r="C48" s="52"/>
      <c r="D48" s="52"/>
      <c r="E48" s="52"/>
      <c r="F48" s="52"/>
      <c r="G48" s="54"/>
      <c r="H48" s="52"/>
      <c r="I48" s="53"/>
      <c r="J48" s="53"/>
      <c r="K48" s="53"/>
      <c r="L48" s="53"/>
      <c r="M48" s="53"/>
      <c r="N48" s="53"/>
      <c r="O48" s="53"/>
      <c r="P48" s="53"/>
      <c r="Q48" s="53"/>
      <c r="R48" s="52"/>
      <c r="S48" s="53"/>
      <c r="T48" s="53"/>
      <c r="U48" s="53"/>
      <c r="V48" s="53"/>
      <c r="W48" s="53"/>
    </row>
    <row r="52" spans="4:6" ht="22.5" customHeight="1">
      <c r="D52" s="61">
        <v>281768407</v>
      </c>
      <c r="F52" s="61">
        <v>74779229</v>
      </c>
    </row>
    <row r="77" spans="1:1" ht="22.5" customHeight="1">
      <c r="A77" s="31" t="s">
        <v>121</v>
      </c>
    </row>
  </sheetData>
  <mergeCells count="4">
    <mergeCell ref="K5:S5"/>
    <mergeCell ref="C12:Y12"/>
    <mergeCell ref="C4:Y4"/>
    <mergeCell ref="G5:I5"/>
  </mergeCells>
  <phoneticPr fontId="0" type="noConversion"/>
  <pageMargins left="0.7" right="0.7" top="0.48" bottom="0.5" header="0.5" footer="0.5"/>
  <pageSetup paperSize="9" scale="59" firstPageNumber="12" orientation="landscape" useFirstPageNumber="1" r:id="rId1"/>
  <headerFooter scaleWithDoc="0" alignWithMargins="0">
    <oddFooter>&amp;L&amp;8หมายเหตุประกอบงบการเงินเป็นส่วนหนึ่งของงบการเงินนี้
&amp;C
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0000"/>
    <pageSetUpPr fitToPage="1"/>
  </sheetPr>
  <dimension ref="A1:AE65"/>
  <sheetViews>
    <sheetView view="pageBreakPreview" topLeftCell="B17" zoomScale="70" zoomScaleNormal="55" zoomScaleSheetLayoutView="70" workbookViewId="0">
      <selection activeCell="AC24" sqref="AC24"/>
    </sheetView>
  </sheetViews>
  <sheetFormatPr defaultColWidth="10.59765625" defaultRowHeight="22.5" customHeight="1"/>
  <cols>
    <col min="1" max="1" width="51.59765625" style="31" customWidth="1"/>
    <col min="2" max="2" width="11" style="32" customWidth="1"/>
    <col min="3" max="3" width="15.69921875" style="61" customWidth="1"/>
    <col min="4" max="4" width="1.09765625" style="61" customWidth="1"/>
    <col min="5" max="5" width="15.3984375" style="61" customWidth="1"/>
    <col min="6" max="6" width="1.09765625" style="61" customWidth="1"/>
    <col min="7" max="7" width="15.3984375" style="61" customWidth="1"/>
    <col min="8" max="8" width="1.09765625" style="61" customWidth="1"/>
    <col min="9" max="9" width="13.59765625" style="61" bestFit="1" customWidth="1"/>
    <col min="10" max="10" width="1" style="61" customWidth="1"/>
    <col min="11" max="11" width="13.3984375" style="60" customWidth="1"/>
    <col min="12" max="12" width="1" style="61" customWidth="1"/>
    <col min="13" max="13" width="15.59765625" style="57" bestFit="1" customWidth="1"/>
    <col min="14" max="14" width="1.09765625" style="57" customWidth="1"/>
    <col min="15" max="15" width="14.69921875" style="57" customWidth="1"/>
    <col min="16" max="16" width="1.09765625" style="57" customWidth="1"/>
    <col min="17" max="17" width="14.69921875" style="57" bestFit="1" customWidth="1"/>
    <col min="18" max="18" width="1.09765625" style="57" customWidth="1"/>
    <col min="19" max="19" width="15" style="57" customWidth="1"/>
    <col min="20" max="20" width="1" style="57" customWidth="1"/>
    <col min="21" max="21" width="15.09765625" style="57" bestFit="1" customWidth="1"/>
    <col min="22" max="22" width="1.09765625" style="61" customWidth="1"/>
    <col min="23" max="23" width="16.59765625" style="57" bestFit="1" customWidth="1"/>
    <col min="24" max="24" width="1.09765625" style="57" customWidth="1"/>
    <col min="25" max="25" width="15.09765625" style="57" bestFit="1" customWidth="1"/>
    <col min="26" max="26" width="1.09765625" style="57" customWidth="1"/>
    <col min="27" max="27" width="14.3984375" style="57" customWidth="1"/>
    <col min="28" max="28" width="0.69921875" style="31" customWidth="1"/>
    <col min="29" max="29" width="15.09765625" style="31" bestFit="1" customWidth="1"/>
    <col min="30" max="30" width="17.09765625" style="31" bestFit="1" customWidth="1"/>
    <col min="31" max="31" width="16.69921875" style="31" bestFit="1" customWidth="1"/>
    <col min="32" max="16384" width="10.59765625" style="31"/>
  </cols>
  <sheetData>
    <row r="1" spans="1:29" s="6" customFormat="1" ht="23">
      <c r="A1" s="164" t="s">
        <v>152</v>
      </c>
      <c r="B1" s="9"/>
      <c r="C1" s="4"/>
      <c r="D1" s="35"/>
      <c r="E1" s="35"/>
      <c r="F1" s="35"/>
      <c r="G1" s="35"/>
      <c r="H1" s="35"/>
      <c r="I1" s="35"/>
      <c r="J1" s="36"/>
      <c r="K1" s="35"/>
      <c r="L1" s="36"/>
    </row>
    <row r="2" spans="1:29" ht="22.5" customHeight="1">
      <c r="A2" s="3" t="s">
        <v>120</v>
      </c>
      <c r="B2" s="9"/>
      <c r="C2" s="52"/>
      <c r="D2" s="52"/>
      <c r="E2" s="52"/>
      <c r="F2" s="52"/>
      <c r="G2" s="52"/>
      <c r="H2" s="52"/>
      <c r="I2" s="52"/>
      <c r="J2" s="52"/>
      <c r="K2" s="54"/>
      <c r="L2" s="52"/>
      <c r="M2" s="53"/>
      <c r="N2" s="53"/>
      <c r="O2" s="53"/>
      <c r="P2" s="53"/>
      <c r="Q2" s="53"/>
      <c r="R2" s="53"/>
      <c r="S2" s="53"/>
      <c r="T2" s="53"/>
      <c r="U2" s="53"/>
      <c r="V2" s="52"/>
      <c r="W2" s="53"/>
      <c r="X2" s="53"/>
      <c r="Y2" s="53"/>
      <c r="Z2" s="53"/>
      <c r="AA2" s="53"/>
    </row>
    <row r="3" spans="1:29" ht="22.5" customHeight="1">
      <c r="A3" s="7"/>
      <c r="B3" s="10"/>
      <c r="C3" s="52"/>
      <c r="D3" s="52"/>
      <c r="E3" s="52"/>
      <c r="F3" s="52"/>
      <c r="G3" s="52"/>
      <c r="H3" s="52"/>
      <c r="I3" s="52"/>
      <c r="J3" s="52"/>
      <c r="K3" s="54"/>
      <c r="L3" s="52"/>
      <c r="M3" s="53"/>
      <c r="N3" s="53"/>
      <c r="O3" s="53"/>
      <c r="P3" s="53"/>
      <c r="Q3" s="53"/>
      <c r="R3" s="53"/>
      <c r="S3" s="53"/>
      <c r="T3" s="53"/>
      <c r="U3" s="53"/>
      <c r="V3" s="52"/>
      <c r="W3" s="53"/>
      <c r="X3" s="53"/>
      <c r="Y3" s="53"/>
      <c r="Z3" s="53"/>
      <c r="AA3" s="53"/>
    </row>
    <row r="4" spans="1:29" ht="22.5" customHeight="1">
      <c r="C4" s="211" t="s">
        <v>39</v>
      </c>
      <c r="D4" s="211"/>
      <c r="E4" s="211"/>
      <c r="F4" s="211"/>
      <c r="G4" s="211"/>
      <c r="H4" s="211"/>
      <c r="I4" s="211"/>
      <c r="J4" s="211"/>
      <c r="K4" s="211"/>
      <c r="L4" s="211"/>
      <c r="M4" s="211"/>
      <c r="N4" s="211"/>
      <c r="O4" s="211"/>
      <c r="P4" s="211"/>
      <c r="Q4" s="211"/>
      <c r="R4" s="211"/>
      <c r="S4" s="211"/>
      <c r="T4" s="211"/>
      <c r="U4" s="211"/>
      <c r="V4" s="211"/>
      <c r="W4" s="211"/>
      <c r="X4" s="211"/>
      <c r="Y4" s="211"/>
      <c r="Z4" s="211"/>
      <c r="AA4" s="211"/>
      <c r="AB4" s="211"/>
      <c r="AC4" s="211"/>
    </row>
    <row r="5" spans="1:29" ht="22.5" customHeight="1">
      <c r="C5" s="56"/>
      <c r="D5" s="56"/>
      <c r="E5" s="56"/>
      <c r="F5" s="56"/>
      <c r="G5" s="56"/>
      <c r="H5" s="56"/>
      <c r="I5" s="59"/>
      <c r="J5" s="57"/>
      <c r="K5" s="209" t="s">
        <v>84</v>
      </c>
      <c r="L5" s="209"/>
      <c r="M5" s="209"/>
      <c r="O5" s="209" t="s">
        <v>57</v>
      </c>
      <c r="P5" s="209"/>
      <c r="Q5" s="209"/>
      <c r="R5" s="209"/>
      <c r="S5" s="209"/>
      <c r="T5" s="209"/>
      <c r="U5" s="209"/>
      <c r="V5" s="209"/>
      <c r="W5" s="209"/>
      <c r="X5" s="56"/>
      <c r="Y5" s="56"/>
      <c r="Z5" s="56"/>
      <c r="AB5" s="56"/>
      <c r="AC5" s="56"/>
    </row>
    <row r="6" spans="1:29" ht="22.5" customHeight="1">
      <c r="C6" s="56"/>
      <c r="D6" s="56"/>
      <c r="E6" s="56"/>
      <c r="F6" s="56"/>
      <c r="G6" s="56"/>
      <c r="H6" s="56"/>
      <c r="I6" s="59"/>
      <c r="J6" s="57"/>
      <c r="K6" s="59"/>
      <c r="L6" s="59"/>
      <c r="M6" s="59"/>
      <c r="O6" s="59"/>
      <c r="P6" s="59"/>
      <c r="Q6" s="59"/>
      <c r="R6" s="59"/>
      <c r="S6" s="59" t="s">
        <v>76</v>
      </c>
      <c r="T6" s="59"/>
      <c r="U6" s="59"/>
      <c r="V6" s="59"/>
      <c r="W6" s="59"/>
      <c r="X6" s="56"/>
      <c r="Y6" s="56"/>
      <c r="Z6" s="56"/>
      <c r="AB6" s="56"/>
      <c r="AC6" s="56"/>
    </row>
    <row r="7" spans="1:29" ht="22.5" customHeight="1">
      <c r="C7" s="56"/>
      <c r="D7" s="56"/>
      <c r="E7" s="56"/>
      <c r="F7" s="56"/>
      <c r="G7" s="56"/>
      <c r="H7" s="56"/>
      <c r="I7" s="59"/>
      <c r="J7" s="57"/>
      <c r="K7" s="59"/>
      <c r="L7" s="59"/>
      <c r="M7" s="59"/>
      <c r="O7" s="59"/>
      <c r="P7" s="59"/>
      <c r="Q7" s="59"/>
      <c r="R7" s="59"/>
      <c r="S7" s="59" t="s">
        <v>77</v>
      </c>
      <c r="T7" s="59"/>
      <c r="U7" s="59"/>
      <c r="V7" s="59"/>
      <c r="W7" s="59"/>
      <c r="X7" s="56"/>
      <c r="Y7" s="56"/>
      <c r="Z7" s="56"/>
      <c r="AB7" s="56"/>
      <c r="AC7" s="56"/>
    </row>
    <row r="8" spans="1:29" ht="22.5" customHeight="1">
      <c r="C8" s="56"/>
      <c r="D8" s="56"/>
      <c r="E8" s="56"/>
      <c r="F8" s="56"/>
      <c r="G8" s="190"/>
      <c r="H8" s="56"/>
      <c r="I8" s="59"/>
      <c r="J8" s="57"/>
      <c r="K8" s="59"/>
      <c r="L8" s="59"/>
      <c r="M8" s="59"/>
      <c r="O8" s="59"/>
      <c r="P8" s="59"/>
      <c r="Q8" s="59" t="s">
        <v>93</v>
      </c>
      <c r="R8" s="59"/>
      <c r="S8" s="59" t="s">
        <v>112</v>
      </c>
      <c r="T8" s="59"/>
      <c r="U8" s="59"/>
      <c r="V8" s="59"/>
      <c r="W8" s="59"/>
      <c r="X8" s="56"/>
      <c r="Y8" s="56"/>
      <c r="Z8" s="56"/>
      <c r="AA8" s="59" t="s">
        <v>28</v>
      </c>
      <c r="AB8" s="56"/>
      <c r="AC8" s="56"/>
    </row>
    <row r="9" spans="1:29" ht="22.5" customHeight="1">
      <c r="A9" s="58"/>
      <c r="C9" s="59" t="s">
        <v>12</v>
      </c>
      <c r="D9" s="59"/>
      <c r="E9" s="59"/>
      <c r="F9" s="59"/>
      <c r="G9" s="59" t="s">
        <v>231</v>
      </c>
      <c r="H9" s="59"/>
      <c r="I9" s="59"/>
      <c r="J9" s="59"/>
      <c r="K9" s="59"/>
      <c r="L9" s="59"/>
      <c r="M9" s="59" t="s">
        <v>25</v>
      </c>
      <c r="N9" s="59"/>
      <c r="O9" s="59" t="s">
        <v>187</v>
      </c>
      <c r="P9" s="59"/>
      <c r="Q9" s="59" t="s">
        <v>94</v>
      </c>
      <c r="R9" s="59"/>
      <c r="S9" s="59" t="s">
        <v>75</v>
      </c>
      <c r="T9" s="59"/>
      <c r="U9" s="59" t="s">
        <v>187</v>
      </c>
      <c r="V9" s="59"/>
      <c r="W9" s="59" t="s">
        <v>63</v>
      </c>
      <c r="X9" s="59"/>
      <c r="Y9" s="59" t="s">
        <v>46</v>
      </c>
      <c r="Z9" s="59"/>
      <c r="AA9" s="59" t="s">
        <v>59</v>
      </c>
      <c r="AB9" s="59"/>
      <c r="AC9" s="59"/>
    </row>
    <row r="10" spans="1:29" ht="22.5" customHeight="1">
      <c r="A10" s="58"/>
      <c r="C10" s="59" t="s">
        <v>31</v>
      </c>
      <c r="D10" s="59"/>
      <c r="E10" s="59" t="s">
        <v>221</v>
      </c>
      <c r="F10" s="59"/>
      <c r="G10" s="59" t="s">
        <v>224</v>
      </c>
      <c r="H10" s="59"/>
      <c r="I10" s="59" t="s">
        <v>29</v>
      </c>
      <c r="J10" s="59"/>
      <c r="K10" s="59" t="s">
        <v>53</v>
      </c>
      <c r="L10" s="59"/>
      <c r="M10" s="59" t="s">
        <v>26</v>
      </c>
      <c r="N10" s="59"/>
      <c r="O10" s="59" t="s">
        <v>188</v>
      </c>
      <c r="P10" s="59"/>
      <c r="Q10" s="59" t="s">
        <v>95</v>
      </c>
      <c r="R10" s="59"/>
      <c r="S10" s="59" t="s">
        <v>207</v>
      </c>
      <c r="T10" s="59"/>
      <c r="U10" s="59" t="s">
        <v>190</v>
      </c>
      <c r="V10" s="59"/>
      <c r="W10" s="59" t="s">
        <v>64</v>
      </c>
      <c r="X10" s="59"/>
      <c r="Y10" s="59" t="s">
        <v>27</v>
      </c>
      <c r="Z10" s="59"/>
      <c r="AA10" s="59" t="s">
        <v>60</v>
      </c>
      <c r="AB10" s="59"/>
      <c r="AC10" s="59" t="s">
        <v>46</v>
      </c>
    </row>
    <row r="11" spans="1:29" ht="22.5" customHeight="1">
      <c r="A11" s="58"/>
      <c r="B11" s="32" t="s">
        <v>0</v>
      </c>
      <c r="C11" s="59" t="s">
        <v>32</v>
      </c>
      <c r="D11" s="59"/>
      <c r="E11" s="59" t="s">
        <v>222</v>
      </c>
      <c r="F11" s="59"/>
      <c r="G11" s="59" t="s">
        <v>220</v>
      </c>
      <c r="H11" s="59"/>
      <c r="I11" s="59" t="s">
        <v>30</v>
      </c>
      <c r="J11" s="59"/>
      <c r="K11" s="59" t="s">
        <v>23</v>
      </c>
      <c r="L11" s="59"/>
      <c r="M11" s="59" t="s">
        <v>124</v>
      </c>
      <c r="N11" s="59"/>
      <c r="O11" s="59" t="s">
        <v>189</v>
      </c>
      <c r="P11" s="59"/>
      <c r="Q11" s="59" t="s">
        <v>96</v>
      </c>
      <c r="R11" s="59"/>
      <c r="S11" s="59" t="s">
        <v>59</v>
      </c>
      <c r="T11" s="59"/>
      <c r="U11" s="59" t="s">
        <v>191</v>
      </c>
      <c r="V11" s="59"/>
      <c r="W11" s="59" t="s">
        <v>27</v>
      </c>
      <c r="X11" s="59"/>
      <c r="Y11" s="59" t="s">
        <v>113</v>
      </c>
      <c r="Z11" s="59"/>
      <c r="AA11" s="59" t="s">
        <v>61</v>
      </c>
      <c r="AB11" s="59"/>
      <c r="AC11" s="59" t="s">
        <v>27</v>
      </c>
    </row>
    <row r="12" spans="1:29" ht="22.5" customHeight="1">
      <c r="C12" s="210" t="s">
        <v>85</v>
      </c>
      <c r="D12" s="210"/>
      <c r="E12" s="210"/>
      <c r="F12" s="210"/>
      <c r="G12" s="210"/>
      <c r="H12" s="210"/>
      <c r="I12" s="210"/>
      <c r="J12" s="210"/>
      <c r="K12" s="210"/>
      <c r="L12" s="210"/>
      <c r="M12" s="210"/>
      <c r="N12" s="210"/>
      <c r="O12" s="210"/>
      <c r="P12" s="210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</row>
    <row r="13" spans="1:29" ht="22.5" customHeight="1">
      <c r="A13" s="30" t="s">
        <v>184</v>
      </c>
      <c r="C13" s="185"/>
      <c r="D13" s="185"/>
      <c r="E13" s="191"/>
      <c r="F13" s="191"/>
      <c r="G13" s="189"/>
      <c r="H13" s="189"/>
      <c r="I13" s="185"/>
      <c r="J13" s="185"/>
      <c r="K13" s="185"/>
      <c r="L13" s="185"/>
      <c r="M13" s="189"/>
      <c r="N13" s="189"/>
      <c r="O13" s="189"/>
      <c r="P13" s="189"/>
      <c r="Q13" s="189"/>
      <c r="R13" s="189"/>
      <c r="S13" s="189"/>
      <c r="T13" s="189"/>
      <c r="U13" s="189"/>
      <c r="V13" s="189"/>
      <c r="W13" s="189"/>
      <c r="X13" s="189"/>
      <c r="Y13" s="189"/>
      <c r="Z13" s="189"/>
      <c r="AA13" s="189"/>
      <c r="AB13" s="185"/>
      <c r="AC13" s="185"/>
    </row>
    <row r="14" spans="1:29" ht="22.5" customHeight="1">
      <c r="A14" s="30" t="s">
        <v>185</v>
      </c>
      <c r="C14" s="78">
        <v>681479688</v>
      </c>
      <c r="D14" s="86"/>
      <c r="E14" s="86">
        <v>0</v>
      </c>
      <c r="F14" s="86"/>
      <c r="G14" s="86">
        <v>0</v>
      </c>
      <c r="H14" s="86"/>
      <c r="I14" s="78">
        <v>342170431</v>
      </c>
      <c r="J14" s="78"/>
      <c r="K14" s="78">
        <v>108695924</v>
      </c>
      <c r="L14" s="86"/>
      <c r="M14" s="78">
        <v>-482680504</v>
      </c>
      <c r="N14" s="86"/>
      <c r="O14" s="78">
        <v>-14162691</v>
      </c>
      <c r="P14" s="86"/>
      <c r="Q14" s="78">
        <v>-7872929</v>
      </c>
      <c r="R14" s="86"/>
      <c r="S14" s="78">
        <v>1712355</v>
      </c>
      <c r="T14" s="78"/>
      <c r="U14" s="78">
        <v>1260289567</v>
      </c>
      <c r="V14" s="86"/>
      <c r="W14" s="78">
        <v>1239966302</v>
      </c>
      <c r="X14" s="86"/>
      <c r="Y14" s="159">
        <v>1889631841</v>
      </c>
      <c r="Z14" s="86"/>
      <c r="AA14" s="78">
        <v>96160340</v>
      </c>
      <c r="AB14" s="86"/>
      <c r="AC14" s="78">
        <v>1985792181</v>
      </c>
    </row>
    <row r="15" spans="1:29" ht="22.5" customHeight="1">
      <c r="A15" s="30"/>
      <c r="C15" s="78"/>
      <c r="D15" s="86"/>
      <c r="E15" s="86"/>
      <c r="F15" s="86"/>
      <c r="G15" s="86"/>
      <c r="H15" s="86"/>
      <c r="I15" s="78"/>
      <c r="J15" s="78"/>
      <c r="K15" s="78"/>
      <c r="L15" s="86"/>
      <c r="M15" s="78"/>
      <c r="N15" s="86"/>
      <c r="O15" s="78"/>
      <c r="P15" s="86"/>
      <c r="Q15" s="78"/>
      <c r="R15" s="86"/>
      <c r="S15" s="78"/>
      <c r="T15" s="78"/>
      <c r="U15" s="78"/>
      <c r="V15" s="86"/>
      <c r="W15" s="78"/>
      <c r="X15" s="86"/>
      <c r="Y15" s="78"/>
      <c r="Z15" s="86"/>
      <c r="AA15" s="78"/>
      <c r="AB15" s="86"/>
      <c r="AC15" s="78"/>
    </row>
    <row r="16" spans="1:29" ht="22.5" customHeight="1">
      <c r="A16" s="103" t="s">
        <v>92</v>
      </c>
      <c r="B16" s="102"/>
      <c r="C16" s="78"/>
      <c r="D16" s="86"/>
      <c r="E16" s="86"/>
      <c r="F16" s="86"/>
      <c r="G16" s="86"/>
      <c r="H16" s="86"/>
      <c r="I16" s="78"/>
      <c r="J16" s="78"/>
      <c r="K16" s="78"/>
      <c r="L16" s="86"/>
      <c r="M16" s="78"/>
      <c r="N16" s="86"/>
      <c r="O16" s="78"/>
      <c r="P16" s="86"/>
      <c r="Q16" s="78"/>
      <c r="R16" s="86"/>
      <c r="S16" s="78"/>
      <c r="T16" s="78"/>
      <c r="U16" s="78"/>
      <c r="V16" s="86"/>
      <c r="W16" s="78"/>
      <c r="X16" s="86"/>
      <c r="Y16" s="78"/>
      <c r="Z16" s="86"/>
      <c r="AA16" s="78"/>
      <c r="AB16" s="86"/>
      <c r="AC16" s="78"/>
    </row>
    <row r="17" spans="1:31" ht="22.5" customHeight="1">
      <c r="A17" s="104" t="s">
        <v>242</v>
      </c>
      <c r="C17" s="78"/>
      <c r="D17" s="86"/>
      <c r="E17" s="86"/>
      <c r="F17" s="86"/>
      <c r="G17" s="86"/>
      <c r="H17" s="86"/>
      <c r="I17" s="78"/>
      <c r="J17" s="78"/>
      <c r="K17" s="78"/>
      <c r="L17" s="86"/>
      <c r="M17" s="78"/>
      <c r="N17" s="86"/>
      <c r="O17" s="78"/>
      <c r="P17" s="86"/>
      <c r="Q17" s="78"/>
      <c r="R17" s="86"/>
      <c r="S17" s="78"/>
      <c r="T17" s="78"/>
      <c r="U17" s="78"/>
      <c r="V17" s="86"/>
      <c r="W17" s="78"/>
      <c r="X17" s="86"/>
      <c r="Y17" s="78"/>
      <c r="Z17" s="86"/>
      <c r="AA17" s="78"/>
      <c r="AB17" s="86"/>
      <c r="AC17" s="78"/>
    </row>
    <row r="18" spans="1:31" ht="22.5" customHeight="1">
      <c r="A18" s="31" t="s">
        <v>216</v>
      </c>
      <c r="B18" s="32">
        <v>23</v>
      </c>
      <c r="C18" s="78">
        <v>0</v>
      </c>
      <c r="D18" s="86"/>
      <c r="E18" s="86">
        <v>0</v>
      </c>
      <c r="F18" s="86"/>
      <c r="G18" s="74">
        <v>17395000</v>
      </c>
      <c r="H18" s="86"/>
      <c r="I18" s="75">
        <v>0</v>
      </c>
      <c r="J18" s="76"/>
      <c r="K18" s="74">
        <v>0</v>
      </c>
      <c r="L18" s="74"/>
      <c r="M18" s="75">
        <v>0</v>
      </c>
      <c r="N18" s="74"/>
      <c r="O18" s="75">
        <v>0</v>
      </c>
      <c r="P18" s="74"/>
      <c r="Q18" s="75">
        <v>0</v>
      </c>
      <c r="R18" s="74"/>
      <c r="S18" s="75">
        <v>0</v>
      </c>
      <c r="T18" s="76"/>
      <c r="U18" s="75">
        <v>0</v>
      </c>
      <c r="V18" s="74"/>
      <c r="W18" s="74">
        <f>SUM(O18:U18)</f>
        <v>0</v>
      </c>
      <c r="X18" s="86"/>
      <c r="Y18" s="74">
        <f>SUM(W18,C18:M18)</f>
        <v>17395000</v>
      </c>
      <c r="Z18" s="86"/>
      <c r="AA18" s="78">
        <v>0</v>
      </c>
      <c r="AB18" s="86"/>
      <c r="AC18" s="184">
        <f t="shared" ref="AC18:AC19" si="0">SUM(Y18:AA18)</f>
        <v>17395000</v>
      </c>
    </row>
    <row r="19" spans="1:31" ht="22.5" customHeight="1">
      <c r="A19" s="31" t="s">
        <v>223</v>
      </c>
      <c r="B19" s="32">
        <v>10</v>
      </c>
      <c r="C19" s="74">
        <v>0</v>
      </c>
      <c r="D19" s="74"/>
      <c r="E19" s="74">
        <v>14200000</v>
      </c>
      <c r="F19" s="74"/>
      <c r="G19" s="74">
        <v>0</v>
      </c>
      <c r="H19" s="74"/>
      <c r="I19" s="75">
        <v>0</v>
      </c>
      <c r="J19" s="76"/>
      <c r="K19" s="74">
        <v>0</v>
      </c>
      <c r="L19" s="74"/>
      <c r="M19" s="75">
        <v>0</v>
      </c>
      <c r="N19" s="74"/>
      <c r="O19" s="75">
        <v>0</v>
      </c>
      <c r="P19" s="74"/>
      <c r="Q19" s="75">
        <v>0</v>
      </c>
      <c r="R19" s="74"/>
      <c r="S19" s="75">
        <v>0</v>
      </c>
      <c r="T19" s="76"/>
      <c r="U19" s="75">
        <v>0</v>
      </c>
      <c r="V19" s="74"/>
      <c r="W19" s="74">
        <f>SUM(O19:U19)</f>
        <v>0</v>
      </c>
      <c r="X19" s="74"/>
      <c r="Y19" s="74">
        <f>SUM(W19,C19:M19)</f>
        <v>14200000</v>
      </c>
      <c r="Z19" s="74"/>
      <c r="AA19" s="72">
        <v>0</v>
      </c>
      <c r="AB19" s="74"/>
      <c r="AC19" s="184">
        <f t="shared" si="0"/>
        <v>14200000</v>
      </c>
      <c r="AD19" s="148"/>
      <c r="AE19" s="148"/>
    </row>
    <row r="20" spans="1:31" ht="22.5" customHeight="1">
      <c r="A20" s="158" t="s">
        <v>243</v>
      </c>
      <c r="C20" s="73">
        <f>SUM(C19)</f>
        <v>0</v>
      </c>
      <c r="D20" s="86"/>
      <c r="E20" s="73">
        <f>SUM(E19)</f>
        <v>14200000</v>
      </c>
      <c r="F20" s="86"/>
      <c r="G20" s="73">
        <f>SUM(G18:G19)</f>
        <v>17395000</v>
      </c>
      <c r="H20" s="86"/>
      <c r="I20" s="73">
        <f>SUM(I19)</f>
        <v>0</v>
      </c>
      <c r="J20" s="78"/>
      <c r="K20" s="73">
        <f>SUM(K19)</f>
        <v>0</v>
      </c>
      <c r="L20" s="86"/>
      <c r="M20" s="73">
        <f>SUM(M19)</f>
        <v>0</v>
      </c>
      <c r="N20" s="86"/>
      <c r="O20" s="73">
        <f>SUM(O19)</f>
        <v>0</v>
      </c>
      <c r="P20" s="86"/>
      <c r="Q20" s="73">
        <f>SUM(Q19)</f>
        <v>0</v>
      </c>
      <c r="R20" s="86"/>
      <c r="S20" s="73">
        <f>SUM(S19)</f>
        <v>0</v>
      </c>
      <c r="T20" s="78"/>
      <c r="U20" s="73">
        <f>SUM(U19)</f>
        <v>0</v>
      </c>
      <c r="V20" s="86"/>
      <c r="W20" s="73">
        <f>SUM(W19)</f>
        <v>0</v>
      </c>
      <c r="X20" s="86"/>
      <c r="Y20" s="73">
        <f>SUM(Y18:Y19)</f>
        <v>31595000</v>
      </c>
      <c r="Z20" s="86"/>
      <c r="AA20" s="73">
        <f>SUM(AA19:AA19)</f>
        <v>0</v>
      </c>
      <c r="AB20" s="86"/>
      <c r="AC20" s="73">
        <f>SUM(AC18:AC19)</f>
        <v>31595000</v>
      </c>
    </row>
    <row r="21" spans="1:31" ht="22.5" customHeight="1">
      <c r="A21" s="30"/>
      <c r="B21" s="102"/>
      <c r="C21" s="78"/>
      <c r="D21" s="86"/>
      <c r="E21" s="86"/>
      <c r="F21" s="86"/>
      <c r="G21" s="86"/>
      <c r="H21" s="86"/>
      <c r="I21" s="78"/>
      <c r="J21" s="78"/>
      <c r="K21" s="78"/>
      <c r="L21" s="86"/>
      <c r="M21" s="78"/>
      <c r="N21" s="86"/>
      <c r="O21" s="78"/>
      <c r="P21" s="86"/>
      <c r="Q21" s="78"/>
      <c r="R21" s="86"/>
      <c r="S21" s="78"/>
      <c r="T21" s="78"/>
      <c r="U21" s="78"/>
      <c r="V21" s="86"/>
      <c r="W21" s="78"/>
      <c r="X21" s="86"/>
      <c r="Y21" s="78"/>
      <c r="Z21" s="86"/>
      <c r="AA21" s="78"/>
      <c r="AB21" s="86"/>
      <c r="AC21" s="78"/>
    </row>
    <row r="22" spans="1:31" ht="22.5" customHeight="1">
      <c r="A22" s="30" t="s">
        <v>127</v>
      </c>
      <c r="C22" s="42"/>
      <c r="D22" s="42"/>
      <c r="E22" s="193"/>
      <c r="F22" s="193"/>
      <c r="G22" s="193"/>
      <c r="H22" s="193"/>
      <c r="I22" s="193"/>
      <c r="J22" s="193"/>
      <c r="K22" s="193"/>
      <c r="L22" s="193"/>
      <c r="M22" s="193"/>
      <c r="N22" s="193"/>
      <c r="O22" s="193"/>
      <c r="P22" s="193"/>
      <c r="Q22" s="193"/>
      <c r="R22" s="193"/>
      <c r="S22" s="193"/>
      <c r="T22" s="193"/>
      <c r="U22" s="193"/>
      <c r="V22" s="193"/>
      <c r="W22" s="193"/>
      <c r="X22" s="193"/>
      <c r="Y22" s="193"/>
      <c r="Z22" s="193"/>
      <c r="AA22" s="193"/>
      <c r="AB22" s="193"/>
      <c r="AC22" s="193"/>
    </row>
    <row r="23" spans="1:31" ht="22.5" customHeight="1">
      <c r="A23" s="31" t="s">
        <v>199</v>
      </c>
      <c r="C23" s="74">
        <v>0</v>
      </c>
      <c r="D23" s="42"/>
      <c r="E23" s="193">
        <v>0</v>
      </c>
      <c r="F23" s="193"/>
      <c r="G23" s="193">
        <v>0</v>
      </c>
      <c r="H23" s="193"/>
      <c r="I23" s="74">
        <v>0</v>
      </c>
      <c r="J23" s="193"/>
      <c r="K23" s="74">
        <v>0</v>
      </c>
      <c r="L23" s="74"/>
      <c r="M23" s="72">
        <f>SI!C42</f>
        <v>24161891</v>
      </c>
      <c r="N23" s="74"/>
      <c r="O23" s="75">
        <v>0</v>
      </c>
      <c r="P23" s="74"/>
      <c r="Q23" s="75">
        <v>0</v>
      </c>
      <c r="R23" s="74"/>
      <c r="S23" s="75">
        <v>0</v>
      </c>
      <c r="T23" s="76"/>
      <c r="U23" s="75">
        <v>0</v>
      </c>
      <c r="V23" s="74"/>
      <c r="W23" s="74">
        <f>SUM(O23:S23)</f>
        <v>0</v>
      </c>
      <c r="X23" s="74"/>
      <c r="Y23" s="74">
        <f>SUM(W23,C23:M23)</f>
        <v>24161891</v>
      </c>
      <c r="Z23" s="74"/>
      <c r="AA23" s="72">
        <f>SI!C43</f>
        <v>-144691472</v>
      </c>
      <c r="AB23" s="74"/>
      <c r="AC23" s="184">
        <f t="shared" ref="AC23:AC24" si="1">SUM(Y23:AA23)</f>
        <v>-120529581</v>
      </c>
      <c r="AD23" s="148"/>
    </row>
    <row r="24" spans="1:31" ht="22.25" customHeight="1">
      <c r="A24" s="31" t="s">
        <v>197</v>
      </c>
      <c r="C24" s="74">
        <v>0</v>
      </c>
      <c r="D24" s="74"/>
      <c r="E24" s="74">
        <v>0</v>
      </c>
      <c r="F24" s="74"/>
      <c r="G24" s="74">
        <v>0</v>
      </c>
      <c r="H24" s="74"/>
      <c r="I24" s="74">
        <v>0</v>
      </c>
      <c r="J24" s="76"/>
      <c r="K24" s="74">
        <v>0</v>
      </c>
      <c r="L24" s="74"/>
      <c r="M24" s="75">
        <v>-7111358</v>
      </c>
      <c r="N24" s="74"/>
      <c r="O24" s="75">
        <v>3109956</v>
      </c>
      <c r="P24" s="74"/>
      <c r="Q24" s="75">
        <v>0</v>
      </c>
      <c r="R24" s="74"/>
      <c r="S24" s="75">
        <f>SI!C28</f>
        <v>-94026</v>
      </c>
      <c r="T24" s="76"/>
      <c r="U24" s="75">
        <v>389553609</v>
      </c>
      <c r="V24" s="74"/>
      <c r="W24" s="74">
        <f>SUM(O24:U24)</f>
        <v>392569539</v>
      </c>
      <c r="X24" s="74"/>
      <c r="Y24" s="74">
        <f>SUM(W24,C24:M24)</f>
        <v>385458181</v>
      </c>
      <c r="Z24" s="74"/>
      <c r="AA24" s="72">
        <v>22651634</v>
      </c>
      <c r="AB24" s="74"/>
      <c r="AC24" s="184">
        <f t="shared" si="1"/>
        <v>408109815</v>
      </c>
      <c r="AD24" s="148"/>
      <c r="AE24" s="148"/>
    </row>
    <row r="25" spans="1:31" ht="22.5" customHeight="1">
      <c r="A25" s="30" t="s">
        <v>198</v>
      </c>
      <c r="C25" s="73">
        <f>SUM(C23:C24)</f>
        <v>0</v>
      </c>
      <c r="D25" s="86"/>
      <c r="E25" s="73">
        <f>SUM(E23:E24)</f>
        <v>0</v>
      </c>
      <c r="F25" s="86"/>
      <c r="G25" s="73">
        <f>SUM(G23:G24)</f>
        <v>0</v>
      </c>
      <c r="H25" s="86"/>
      <c r="I25" s="73">
        <f>SUM(I23:I24)</f>
        <v>0</v>
      </c>
      <c r="J25" s="78"/>
      <c r="K25" s="73">
        <f>SUM(K23:K24)</f>
        <v>0</v>
      </c>
      <c r="L25" s="86"/>
      <c r="M25" s="73">
        <f>SUM(M23:M24)</f>
        <v>17050533</v>
      </c>
      <c r="N25" s="86"/>
      <c r="O25" s="73">
        <f>SUM(O23:O24)</f>
        <v>3109956</v>
      </c>
      <c r="P25" s="86"/>
      <c r="Q25" s="73">
        <f>SUM(Q23:Q24)</f>
        <v>0</v>
      </c>
      <c r="R25" s="86"/>
      <c r="S25" s="73">
        <f>SUM(S23:S24)</f>
        <v>-94026</v>
      </c>
      <c r="T25" s="78"/>
      <c r="U25" s="73">
        <f>SUM(U23:U24)</f>
        <v>389553609</v>
      </c>
      <c r="V25" s="86"/>
      <c r="W25" s="73">
        <f>SUM(W23:W24)</f>
        <v>392569539</v>
      </c>
      <c r="X25" s="86"/>
      <c r="Y25" s="73">
        <f>SUM(Y23:Y24)</f>
        <v>409620072</v>
      </c>
      <c r="Z25" s="86"/>
      <c r="AA25" s="73">
        <f>SUM(AA23:AA24)</f>
        <v>-122039838</v>
      </c>
      <c r="AB25" s="86"/>
      <c r="AC25" s="73">
        <f>SUM(AC23:AC24)</f>
        <v>287580234</v>
      </c>
      <c r="AD25" s="148"/>
    </row>
    <row r="26" spans="1:31" ht="22.5" customHeight="1">
      <c r="C26" s="76"/>
      <c r="D26" s="74"/>
      <c r="E26" s="74"/>
      <c r="F26" s="74"/>
      <c r="G26" s="74"/>
      <c r="H26" s="74"/>
      <c r="I26" s="76"/>
      <c r="J26" s="76"/>
      <c r="K26" s="76"/>
      <c r="L26" s="74"/>
      <c r="M26" s="76"/>
      <c r="N26" s="74"/>
      <c r="O26" s="76"/>
      <c r="P26" s="74"/>
      <c r="Q26" s="76"/>
      <c r="R26" s="74"/>
      <c r="S26" s="76"/>
      <c r="T26" s="76"/>
      <c r="U26" s="76"/>
      <c r="V26" s="74"/>
      <c r="W26" s="76"/>
      <c r="X26" s="74"/>
      <c r="Y26" s="74"/>
      <c r="Z26" s="74"/>
      <c r="AA26" s="74"/>
      <c r="AB26" s="74"/>
      <c r="AC26" s="74"/>
    </row>
    <row r="27" spans="1:31" ht="22.5" customHeight="1">
      <c r="A27" s="31" t="s">
        <v>78</v>
      </c>
      <c r="C27" s="75">
        <v>0</v>
      </c>
      <c r="D27" s="42"/>
      <c r="E27" s="193">
        <v>0</v>
      </c>
      <c r="F27" s="193"/>
      <c r="G27" s="193">
        <v>0</v>
      </c>
      <c r="H27" s="193"/>
      <c r="I27" s="75">
        <v>0</v>
      </c>
      <c r="J27" s="193"/>
      <c r="K27" s="75">
        <v>0</v>
      </c>
      <c r="L27" s="74"/>
      <c r="M27" s="76">
        <v>52342789</v>
      </c>
      <c r="N27" s="74"/>
      <c r="O27" s="75">
        <v>0</v>
      </c>
      <c r="P27" s="74"/>
      <c r="Q27" s="75">
        <v>0</v>
      </c>
      <c r="R27" s="74"/>
      <c r="S27" s="75">
        <v>0</v>
      </c>
      <c r="T27" s="76"/>
      <c r="U27" s="76">
        <f>-M27</f>
        <v>-52342789</v>
      </c>
      <c r="V27" s="74"/>
      <c r="W27" s="74">
        <f>SUM(O27:U27)</f>
        <v>-52342789</v>
      </c>
      <c r="X27" s="74"/>
      <c r="Y27" s="74">
        <f>SUM(W27,C27:M27)</f>
        <v>0</v>
      </c>
      <c r="Z27" s="74"/>
      <c r="AA27" s="75">
        <v>0</v>
      </c>
      <c r="AB27" s="74"/>
      <c r="AC27" s="184">
        <f>SUM(Y27:AA27)</f>
        <v>0</v>
      </c>
    </row>
    <row r="28" spans="1:31" ht="22.5" customHeight="1" thickBot="1">
      <c r="A28" s="30" t="s">
        <v>186</v>
      </c>
      <c r="C28" s="77">
        <f>SUM(C27,C25,C20,C14)</f>
        <v>681479688</v>
      </c>
      <c r="D28" s="78"/>
      <c r="E28" s="77">
        <f>SUM(E27,E25,E20,E14)</f>
        <v>14200000</v>
      </c>
      <c r="F28" s="78"/>
      <c r="G28" s="77">
        <f>SUM(G27,G25,G20,G14)</f>
        <v>17395000</v>
      </c>
      <c r="H28" s="78"/>
      <c r="I28" s="77">
        <f>SUM(I27,I25,I20,I14)</f>
        <v>342170431</v>
      </c>
      <c r="J28" s="78"/>
      <c r="K28" s="77">
        <f>SUM(K27,K25,K20,K14)</f>
        <v>108695924</v>
      </c>
      <c r="L28" s="78"/>
      <c r="M28" s="77">
        <f>SUM(M27,M25,M20,M14)</f>
        <v>-413287182</v>
      </c>
      <c r="N28" s="78"/>
      <c r="O28" s="77">
        <f>SUM(O27,O25,O20,O14)</f>
        <v>-11052735</v>
      </c>
      <c r="P28" s="78"/>
      <c r="Q28" s="77">
        <f>SUM(Q27,Q25,Q20,Q14)</f>
        <v>-7872929</v>
      </c>
      <c r="R28" s="78"/>
      <c r="S28" s="77">
        <f>SUM(S27,S25,S20,S14)</f>
        <v>1618329</v>
      </c>
      <c r="T28" s="78"/>
      <c r="U28" s="77">
        <f>SUM(U27,U25,U20,U14)</f>
        <v>1597500387</v>
      </c>
      <c r="V28" s="78"/>
      <c r="W28" s="77">
        <f>SUM(W27,W25,W20,W14)</f>
        <v>1580193052</v>
      </c>
      <c r="X28" s="78"/>
      <c r="Y28" s="77">
        <f>SUM(Y27,Y25,Y20,Y14)</f>
        <v>2330846913</v>
      </c>
      <c r="Z28" s="78"/>
      <c r="AA28" s="77">
        <f>SUM(AA27,AA25,AA20,AA14)</f>
        <v>-25879498</v>
      </c>
      <c r="AB28" s="78"/>
      <c r="AC28" s="77">
        <f>SUM(AC27,AC25,AC20,AC14)</f>
        <v>2304967415</v>
      </c>
    </row>
    <row r="29" spans="1:31" ht="22.5" customHeight="1" thickTop="1">
      <c r="A29" s="30"/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</row>
    <row r="30" spans="1:31" ht="22.5" customHeight="1">
      <c r="A30" s="30"/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163"/>
      <c r="V30" s="78"/>
      <c r="W30" s="78"/>
      <c r="X30" s="78"/>
      <c r="Y30" s="78"/>
      <c r="Z30" s="78"/>
      <c r="AA30" s="78"/>
      <c r="AB30" s="78"/>
      <c r="AC30" s="78"/>
    </row>
    <row r="31" spans="1:31" ht="22.5" customHeight="1">
      <c r="A31" s="30"/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</row>
    <row r="32" spans="1:31" ht="22.5" customHeight="1">
      <c r="A32" s="30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</row>
    <row r="33" spans="1:27" ht="22.5" customHeight="1">
      <c r="A33" s="30"/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</row>
    <row r="34" spans="1:27" s="55" customFormat="1" ht="22.5" customHeight="1">
      <c r="A34" s="7"/>
      <c r="B34" s="10"/>
      <c r="C34" s="52"/>
      <c r="D34" s="52"/>
      <c r="E34" s="52"/>
      <c r="F34" s="52"/>
      <c r="G34" s="52"/>
      <c r="H34" s="52"/>
      <c r="I34" s="52"/>
      <c r="J34" s="52"/>
      <c r="K34" s="54"/>
      <c r="L34" s="52"/>
      <c r="M34" s="53"/>
      <c r="N34" s="53"/>
      <c r="O34" s="53"/>
      <c r="P34" s="53"/>
      <c r="Q34" s="53"/>
      <c r="R34" s="53"/>
      <c r="S34" s="53"/>
      <c r="T34" s="53"/>
      <c r="U34" s="53"/>
      <c r="V34" s="52"/>
      <c r="W34" s="53"/>
      <c r="X34" s="53"/>
      <c r="Y34" s="53"/>
      <c r="Z34" s="53"/>
      <c r="AA34" s="53"/>
    </row>
    <row r="35" spans="1:27" s="55" customFormat="1" ht="22.5" customHeight="1">
      <c r="A35" s="7"/>
      <c r="B35" s="10"/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3"/>
      <c r="O35" s="52"/>
      <c r="P35" s="52"/>
      <c r="Q35" s="52"/>
      <c r="R35" s="53"/>
      <c r="S35" s="52"/>
      <c r="T35" s="52"/>
      <c r="U35" s="52"/>
      <c r="V35" s="52"/>
      <c r="W35" s="52"/>
      <c r="X35" s="53"/>
      <c r="Y35" s="52"/>
      <c r="Z35" s="53"/>
      <c r="AA35" s="52"/>
    </row>
    <row r="36" spans="1:27" s="55" customFormat="1" ht="22.5" customHeight="1">
      <c r="A36" s="7"/>
      <c r="B36" s="10"/>
      <c r="C36" s="52"/>
      <c r="D36" s="52"/>
      <c r="E36" s="52"/>
      <c r="F36" s="52"/>
      <c r="G36" s="52"/>
      <c r="H36" s="52"/>
      <c r="I36" s="52"/>
      <c r="J36" s="52"/>
      <c r="K36" s="54"/>
      <c r="L36" s="52"/>
      <c r="M36" s="53"/>
      <c r="N36" s="53"/>
      <c r="O36" s="53"/>
      <c r="P36" s="53"/>
      <c r="Q36" s="53"/>
      <c r="R36" s="53"/>
      <c r="S36" s="53"/>
      <c r="T36" s="53"/>
      <c r="U36" s="53"/>
      <c r="V36" s="52"/>
      <c r="W36" s="53"/>
      <c r="X36" s="53"/>
      <c r="Y36" s="53"/>
      <c r="Z36" s="53"/>
      <c r="AA36" s="53"/>
    </row>
    <row r="65" spans="1:1" ht="22.5" customHeight="1">
      <c r="A65" s="31" t="s">
        <v>121</v>
      </c>
    </row>
  </sheetData>
  <mergeCells count="4">
    <mergeCell ref="K5:M5"/>
    <mergeCell ref="O5:W5"/>
    <mergeCell ref="C12:AC12"/>
    <mergeCell ref="C4:AC4"/>
  </mergeCells>
  <pageMargins left="0.75" right="0.7" top="0.48" bottom="1" header="0.5" footer="0.6"/>
  <pageSetup paperSize="9" scale="52" firstPageNumber="13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W26"/>
  <sheetViews>
    <sheetView view="pageBreakPreview" topLeftCell="A16" zoomScale="60" zoomScaleNormal="55" workbookViewId="0">
      <selection activeCell="A16" sqref="A16"/>
    </sheetView>
  </sheetViews>
  <sheetFormatPr defaultColWidth="10.59765625" defaultRowHeight="21.75" customHeight="1"/>
  <cols>
    <col min="1" max="1" width="57.09765625" style="31" customWidth="1"/>
    <col min="2" max="2" width="9.09765625" style="32" customWidth="1"/>
    <col min="3" max="3" width="1.09765625" style="31" customWidth="1"/>
    <col min="4" max="4" width="18.09765625" style="61" customWidth="1"/>
    <col min="5" max="5" width="1.09765625" style="61" customWidth="1"/>
    <col min="6" max="6" width="17.09765625" style="61" customWidth="1"/>
    <col min="7" max="7" width="1" style="61" customWidth="1"/>
    <col min="8" max="8" width="18.3984375" style="61" customWidth="1"/>
    <col min="9" max="9" width="1.09765625" style="61" customWidth="1"/>
    <col min="10" max="10" width="17.8984375" style="57" customWidth="1"/>
    <col min="11" max="11" width="1.09765625" style="57" customWidth="1"/>
    <col min="12" max="12" width="18.09765625" style="61" customWidth="1"/>
    <col min="13" max="13" width="1" style="61" customWidth="1"/>
    <col min="14" max="14" width="17.8984375" style="57" customWidth="1"/>
    <col min="15" max="16384" width="10.59765625" style="31"/>
  </cols>
  <sheetData>
    <row r="1" spans="1:23" s="6" customFormat="1" ht="23">
      <c r="A1" s="164" t="s">
        <v>152</v>
      </c>
      <c r="B1" s="9"/>
      <c r="C1" s="4"/>
      <c r="D1" s="35"/>
      <c r="E1" s="35"/>
      <c r="F1" s="35"/>
      <c r="G1" s="36"/>
      <c r="H1" s="36"/>
    </row>
    <row r="2" spans="1:23" ht="21.75" customHeight="1">
      <c r="A2" s="3" t="s">
        <v>120</v>
      </c>
      <c r="B2" s="9"/>
      <c r="C2" s="5"/>
      <c r="D2" s="52"/>
      <c r="E2" s="52"/>
      <c r="F2" s="52"/>
      <c r="G2" s="52"/>
      <c r="H2" s="52"/>
      <c r="I2" s="52"/>
      <c r="J2" s="53"/>
      <c r="K2" s="53"/>
      <c r="L2" s="52"/>
      <c r="M2" s="52"/>
      <c r="N2" s="53"/>
    </row>
    <row r="3" spans="1:23" ht="21.75" customHeight="1">
      <c r="A3" s="7"/>
      <c r="B3" s="10"/>
      <c r="C3" s="8"/>
      <c r="D3" s="52"/>
      <c r="E3" s="52"/>
      <c r="F3" s="52"/>
      <c r="G3" s="52"/>
      <c r="H3" s="52"/>
      <c r="I3" s="52"/>
      <c r="J3" s="53"/>
      <c r="K3" s="53"/>
      <c r="L3" s="52"/>
      <c r="M3" s="52"/>
      <c r="N3" s="53"/>
    </row>
    <row r="4" spans="1:23" ht="21.75" customHeight="1">
      <c r="D4" s="211" t="s">
        <v>40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</row>
    <row r="5" spans="1:23" ht="21.75" customHeight="1">
      <c r="D5" s="167"/>
      <c r="E5" s="167"/>
      <c r="F5" s="167"/>
      <c r="G5" s="167"/>
      <c r="H5" s="167"/>
      <c r="I5" s="167"/>
      <c r="J5" s="167"/>
      <c r="K5" s="167"/>
      <c r="L5" s="59" t="s">
        <v>79</v>
      </c>
      <c r="M5" s="167"/>
      <c r="N5" s="167"/>
    </row>
    <row r="6" spans="1:23" ht="21.75" customHeight="1">
      <c r="D6" s="167"/>
      <c r="E6" s="167"/>
      <c r="F6" s="59"/>
      <c r="G6" s="167"/>
      <c r="H6" s="209" t="s">
        <v>20</v>
      </c>
      <c r="I6" s="209"/>
      <c r="J6" s="209"/>
      <c r="K6" s="167"/>
      <c r="L6" s="165" t="s">
        <v>80</v>
      </c>
      <c r="M6" s="167"/>
      <c r="N6" s="167"/>
    </row>
    <row r="7" spans="1:23" ht="21.75" customHeight="1">
      <c r="D7" s="59" t="s">
        <v>12</v>
      </c>
      <c r="E7" s="59"/>
      <c r="F7" s="59"/>
      <c r="G7" s="59"/>
      <c r="H7" s="59"/>
      <c r="I7" s="59"/>
      <c r="J7" s="59"/>
      <c r="K7" s="59"/>
      <c r="L7" s="58" t="s">
        <v>187</v>
      </c>
      <c r="M7" s="59"/>
    </row>
    <row r="8" spans="1:23" ht="21.75" customHeight="1">
      <c r="D8" s="59" t="s">
        <v>31</v>
      </c>
      <c r="E8" s="59"/>
      <c r="F8" s="59" t="s">
        <v>29</v>
      </c>
      <c r="G8" s="59"/>
      <c r="H8" s="59" t="s">
        <v>53</v>
      </c>
      <c r="I8" s="59"/>
      <c r="J8" s="59" t="s">
        <v>25</v>
      </c>
      <c r="K8" s="59"/>
      <c r="L8" s="59" t="s">
        <v>190</v>
      </c>
      <c r="M8" s="59"/>
      <c r="N8" s="59" t="s">
        <v>46</v>
      </c>
    </row>
    <row r="9" spans="1:23" ht="21.75" customHeight="1">
      <c r="B9" s="32" t="s">
        <v>0</v>
      </c>
      <c r="D9" s="59" t="s">
        <v>32</v>
      </c>
      <c r="E9" s="59"/>
      <c r="F9" s="59" t="s">
        <v>30</v>
      </c>
      <c r="G9" s="59"/>
      <c r="H9" s="59" t="s">
        <v>23</v>
      </c>
      <c r="I9" s="59"/>
      <c r="J9" s="59" t="s">
        <v>26</v>
      </c>
      <c r="K9" s="59"/>
      <c r="L9" s="59" t="s">
        <v>191</v>
      </c>
      <c r="M9" s="59"/>
      <c r="N9" s="59" t="s">
        <v>27</v>
      </c>
    </row>
    <row r="10" spans="1:23" ht="21.75" customHeight="1">
      <c r="D10" s="210" t="s">
        <v>85</v>
      </c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23" ht="21.75" customHeight="1">
      <c r="A11" s="30" t="s">
        <v>142</v>
      </c>
      <c r="D11" s="177"/>
      <c r="E11" s="177"/>
      <c r="F11" s="177"/>
      <c r="G11" s="177"/>
      <c r="H11" s="177"/>
      <c r="I11" s="177"/>
      <c r="J11" s="177"/>
      <c r="K11" s="177"/>
      <c r="L11" s="177"/>
      <c r="M11" s="177"/>
      <c r="N11" s="177"/>
    </row>
    <row r="12" spans="1:23" ht="21.75" customHeight="1">
      <c r="A12" s="30" t="s">
        <v>143</v>
      </c>
      <c r="B12" s="79"/>
      <c r="C12" s="79"/>
      <c r="D12" s="78">
        <v>681479688</v>
      </c>
      <c r="E12" s="78"/>
      <c r="F12" s="78">
        <v>342170431</v>
      </c>
      <c r="G12" s="78"/>
      <c r="H12" s="78">
        <v>70972000</v>
      </c>
      <c r="I12" s="86"/>
      <c r="J12" s="78">
        <v>357930077</v>
      </c>
      <c r="K12" s="86"/>
      <c r="L12" s="78">
        <v>511788967</v>
      </c>
      <c r="M12" s="78"/>
      <c r="N12" s="160">
        <f>SUM(D12:L12)</f>
        <v>1964341163</v>
      </c>
    </row>
    <row r="13" spans="1:23" ht="21.75" customHeight="1">
      <c r="A13" s="30"/>
      <c r="B13" s="79"/>
      <c r="C13" s="79"/>
      <c r="D13" s="78"/>
      <c r="E13" s="78"/>
      <c r="F13" s="78"/>
      <c r="G13" s="78"/>
      <c r="H13" s="78"/>
      <c r="I13" s="86"/>
      <c r="J13" s="78"/>
      <c r="K13" s="86"/>
      <c r="L13" s="78"/>
      <c r="M13" s="78"/>
      <c r="N13" s="78"/>
    </row>
    <row r="14" spans="1:23" ht="22.5" customHeight="1">
      <c r="A14" s="103" t="s">
        <v>92</v>
      </c>
      <c r="B14" s="102"/>
      <c r="C14" s="78"/>
      <c r="D14" s="86"/>
      <c r="E14" s="78"/>
      <c r="F14" s="78"/>
      <c r="G14" s="78"/>
      <c r="H14" s="86"/>
      <c r="I14" s="78"/>
      <c r="J14" s="86"/>
      <c r="K14" s="78"/>
      <c r="L14" s="78"/>
      <c r="M14" s="78"/>
      <c r="N14" s="86"/>
      <c r="O14" s="78"/>
      <c r="P14" s="86"/>
      <c r="Q14" s="78"/>
      <c r="R14" s="86"/>
      <c r="S14" s="78"/>
      <c r="T14" s="86"/>
      <c r="U14" s="78"/>
      <c r="V14" s="86"/>
      <c r="W14" s="78"/>
    </row>
    <row r="15" spans="1:23" ht="22.5" customHeight="1">
      <c r="A15" s="104" t="s">
        <v>201</v>
      </c>
      <c r="B15" s="102"/>
      <c r="C15" s="78"/>
      <c r="D15" s="86"/>
      <c r="E15" s="78"/>
      <c r="F15" s="78"/>
      <c r="G15" s="78"/>
      <c r="H15" s="86"/>
      <c r="I15" s="78"/>
      <c r="J15" s="86"/>
      <c r="K15" s="78"/>
      <c r="L15" s="78"/>
      <c r="M15" s="78"/>
      <c r="N15" s="86"/>
      <c r="O15" s="78"/>
      <c r="P15" s="86"/>
      <c r="Q15" s="78"/>
      <c r="R15" s="86"/>
      <c r="S15" s="78"/>
      <c r="T15" s="86"/>
      <c r="U15" s="78"/>
      <c r="V15" s="86"/>
      <c r="W15" s="78"/>
    </row>
    <row r="16" spans="1:23" ht="22.5" customHeight="1">
      <c r="A16" s="31" t="s">
        <v>200</v>
      </c>
      <c r="B16" s="32">
        <v>27</v>
      </c>
      <c r="C16" s="76"/>
      <c r="D16" s="75">
        <v>0</v>
      </c>
      <c r="E16" s="76"/>
      <c r="F16" s="72">
        <v>0</v>
      </c>
      <c r="G16" s="76"/>
      <c r="H16" s="72">
        <v>0</v>
      </c>
      <c r="I16" s="74"/>
      <c r="J16" s="72">
        <v>-6814590</v>
      </c>
      <c r="K16" s="74"/>
      <c r="L16" s="72">
        <v>0</v>
      </c>
      <c r="M16" s="76"/>
      <c r="N16" s="162">
        <f>SUM(D16:L16)</f>
        <v>-6814590</v>
      </c>
      <c r="O16" s="76"/>
      <c r="P16" s="74"/>
      <c r="Q16" s="76"/>
      <c r="R16" s="74"/>
      <c r="S16" s="74"/>
      <c r="T16" s="74"/>
      <c r="U16" s="74"/>
      <c r="V16" s="74"/>
      <c r="W16" s="74"/>
    </row>
    <row r="17" spans="1:23" ht="22.5" customHeight="1">
      <c r="A17" s="158" t="s">
        <v>202</v>
      </c>
      <c r="B17" s="152"/>
      <c r="C17" s="78"/>
      <c r="D17" s="153">
        <f>SUM(D16:D16)</f>
        <v>0</v>
      </c>
      <c r="E17" s="78"/>
      <c r="F17" s="153">
        <f>SUM(F16:F16)</f>
        <v>0</v>
      </c>
      <c r="G17" s="78"/>
      <c r="H17" s="153">
        <f>SUM(H16:H16)</f>
        <v>0</v>
      </c>
      <c r="I17" s="78"/>
      <c r="J17" s="153">
        <f>SUM(J16:J16)</f>
        <v>-6814590</v>
      </c>
      <c r="K17" s="78"/>
      <c r="L17" s="153">
        <f>SUM(L16:L16)</f>
        <v>0</v>
      </c>
      <c r="M17" s="78"/>
      <c r="N17" s="153">
        <f>SUM(N16:N16)</f>
        <v>-6814590</v>
      </c>
      <c r="O17" s="78"/>
      <c r="P17" s="86"/>
      <c r="Q17" s="78"/>
      <c r="R17" s="86"/>
      <c r="S17" s="78"/>
      <c r="T17" s="86"/>
      <c r="U17" s="78"/>
      <c r="V17" s="86"/>
      <c r="W17" s="78"/>
    </row>
    <row r="18" spans="1:23" ht="22.5" customHeight="1">
      <c r="A18" s="30"/>
      <c r="B18" s="102"/>
      <c r="C18" s="78"/>
      <c r="D18" s="86"/>
      <c r="E18" s="78"/>
      <c r="F18" s="78"/>
      <c r="G18" s="78"/>
      <c r="H18" s="86"/>
      <c r="I18" s="78"/>
      <c r="J18" s="86"/>
      <c r="K18" s="78"/>
      <c r="L18" s="78"/>
      <c r="M18" s="78"/>
      <c r="N18" s="86"/>
      <c r="O18" s="78"/>
      <c r="P18" s="86"/>
      <c r="Q18" s="78"/>
      <c r="R18" s="86"/>
      <c r="S18" s="78"/>
      <c r="T18" s="86"/>
      <c r="U18" s="78"/>
      <c r="V18" s="86"/>
      <c r="W18" s="78"/>
    </row>
    <row r="19" spans="1:23" ht="21.75" customHeight="1">
      <c r="A19" s="30" t="s">
        <v>127</v>
      </c>
      <c r="B19" s="80"/>
      <c r="C19" s="80"/>
      <c r="D19" s="75"/>
      <c r="E19" s="74"/>
      <c r="F19" s="75"/>
      <c r="G19" s="76"/>
      <c r="H19" s="75"/>
      <c r="I19" s="74"/>
      <c r="J19" s="75"/>
      <c r="K19" s="74"/>
      <c r="L19" s="75"/>
      <c r="M19" s="76"/>
      <c r="N19" s="75"/>
    </row>
    <row r="20" spans="1:23" ht="21.75" customHeight="1">
      <c r="A20" s="31" t="s">
        <v>204</v>
      </c>
      <c r="B20" s="82"/>
      <c r="C20" s="82"/>
      <c r="D20" s="72">
        <v>0</v>
      </c>
      <c r="E20" s="74"/>
      <c r="F20" s="72">
        <v>0</v>
      </c>
      <c r="G20" s="74"/>
      <c r="H20" s="72">
        <v>0</v>
      </c>
      <c r="I20" s="74"/>
      <c r="J20" s="72">
        <v>-172116110</v>
      </c>
      <c r="K20" s="74"/>
      <c r="L20" s="75">
        <v>0</v>
      </c>
      <c r="M20" s="76"/>
      <c r="N20" s="72">
        <f>SUM(D20:M20)</f>
        <v>-172116110</v>
      </c>
    </row>
    <row r="21" spans="1:23" ht="21.75" customHeight="1">
      <c r="A21" s="31" t="s">
        <v>203</v>
      </c>
      <c r="B21" s="82"/>
      <c r="C21" s="82"/>
      <c r="D21" s="72">
        <v>0</v>
      </c>
      <c r="E21" s="74"/>
      <c r="F21" s="72">
        <v>0</v>
      </c>
      <c r="G21" s="74"/>
      <c r="H21" s="72">
        <v>0</v>
      </c>
      <c r="I21" s="74"/>
      <c r="J21" s="75">
        <v>-11299124</v>
      </c>
      <c r="K21" s="74"/>
      <c r="L21" s="75">
        <v>45878341</v>
      </c>
      <c r="M21" s="76"/>
      <c r="N21" s="72">
        <f>SUM(D21:M21)</f>
        <v>34579217</v>
      </c>
    </row>
    <row r="22" spans="1:23" ht="21.75" customHeight="1">
      <c r="A22" s="30" t="s">
        <v>198</v>
      </c>
      <c r="B22" s="82"/>
      <c r="C22" s="82"/>
      <c r="D22" s="94">
        <f>SUM(D20:D21)</f>
        <v>0</v>
      </c>
      <c r="E22" s="95"/>
      <c r="F22" s="94">
        <f>SUM(F20:F21)</f>
        <v>0</v>
      </c>
      <c r="G22" s="95"/>
      <c r="H22" s="94">
        <f>SUM(H20:H21)</f>
        <v>0</v>
      </c>
      <c r="I22" s="78"/>
      <c r="J22" s="94">
        <f>SUM(J20:J21)</f>
        <v>-183415234</v>
      </c>
      <c r="K22" s="78"/>
      <c r="L22" s="94">
        <f>SUM(L20:L21)</f>
        <v>45878341</v>
      </c>
      <c r="M22" s="95"/>
      <c r="N22" s="94">
        <f>SUM(N20:N21)</f>
        <v>-137536893</v>
      </c>
    </row>
    <row r="23" spans="1:23" ht="21.75" customHeight="1">
      <c r="A23" s="30"/>
      <c r="B23" s="82"/>
      <c r="C23" s="82"/>
      <c r="D23" s="95"/>
      <c r="E23" s="95"/>
      <c r="F23" s="95"/>
      <c r="G23" s="95"/>
      <c r="H23" s="95"/>
      <c r="I23" s="78"/>
      <c r="J23" s="95"/>
      <c r="K23" s="78"/>
      <c r="L23" s="95"/>
      <c r="M23" s="95"/>
      <c r="N23" s="95"/>
    </row>
    <row r="24" spans="1:23" ht="21.75" customHeight="1">
      <c r="A24" s="81" t="s">
        <v>78</v>
      </c>
      <c r="B24" s="82"/>
      <c r="C24" s="82"/>
      <c r="D24" s="75">
        <v>0</v>
      </c>
      <c r="E24" s="76"/>
      <c r="F24" s="75">
        <v>0</v>
      </c>
      <c r="G24" s="76"/>
      <c r="H24" s="75">
        <v>0</v>
      </c>
      <c r="I24" s="74"/>
      <c r="J24" s="156">
        <v>40932943</v>
      </c>
      <c r="K24" s="148"/>
      <c r="L24" s="149">
        <v>-40932943</v>
      </c>
      <c r="M24" s="76"/>
      <c r="N24" s="72">
        <f t="shared" ref="N24" si="0">SUM(D24:M24)</f>
        <v>0</v>
      </c>
    </row>
    <row r="25" spans="1:23" ht="21.75" customHeight="1" thickBot="1">
      <c r="A25" s="30" t="s">
        <v>144</v>
      </c>
      <c r="B25" s="83"/>
      <c r="C25" s="83"/>
      <c r="D25" s="77">
        <f>SUM(D24:D24,D22,D17,D12)</f>
        <v>681479688</v>
      </c>
      <c r="E25" s="78"/>
      <c r="F25" s="77">
        <f>SUM(F24:F24,F22,F17,F12)</f>
        <v>342170431</v>
      </c>
      <c r="G25" s="78"/>
      <c r="H25" s="77">
        <f>SUM(H24:H24,H22,H17,H12)</f>
        <v>70972000</v>
      </c>
      <c r="I25" s="78"/>
      <c r="J25" s="77">
        <f>SUM(J24:J24,J22,J17,J12)</f>
        <v>208633196</v>
      </c>
      <c r="K25" s="78"/>
      <c r="L25" s="77">
        <f>SUM(L24:L24,L22,L17,L12)</f>
        <v>516734365</v>
      </c>
      <c r="M25" s="78"/>
      <c r="N25" s="77">
        <f>SUM(N24:N24,N22,N17,N12)</f>
        <v>1819989680</v>
      </c>
    </row>
    <row r="26" spans="1:23" ht="21.75" customHeight="1" thickTop="1"/>
  </sheetData>
  <mergeCells count="3">
    <mergeCell ref="D4:N4"/>
    <mergeCell ref="H6:J6"/>
    <mergeCell ref="D10:N10"/>
  </mergeCells>
  <phoneticPr fontId="0" type="noConversion"/>
  <pageMargins left="0.8" right="0.8" top="0.48" bottom="0.4" header="0.5" footer="0.6"/>
  <pageSetup paperSize="9" scale="81" firstPageNumber="14" fitToHeight="0" orientation="landscape" useFirstPageNumber="1" r:id="rId1"/>
  <headerFooter>
    <oddFooter>&amp;L  หมายเหตุประกอบงบการเงินเป็นส่วนหนึ่งของงบการเงินนี้
&amp;C
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  <pageSetUpPr fitToPage="1"/>
  </sheetPr>
  <dimension ref="A1:O28"/>
  <sheetViews>
    <sheetView view="pageBreakPreview" topLeftCell="A4" zoomScale="70" zoomScaleNormal="55" zoomScaleSheetLayoutView="70" workbookViewId="0">
      <selection activeCell="P16" sqref="P16"/>
    </sheetView>
  </sheetViews>
  <sheetFormatPr defaultColWidth="10.59765625" defaultRowHeight="21.75" customHeight="1"/>
  <cols>
    <col min="1" max="1" width="57.09765625" style="31" customWidth="1"/>
    <col min="2" max="2" width="9.09765625" style="32" customWidth="1"/>
    <col min="3" max="3" width="1.09765625" style="31" customWidth="1"/>
    <col min="4" max="4" width="18.09765625" style="61" customWidth="1"/>
    <col min="5" max="5" width="1.09765625" style="61" customWidth="1"/>
    <col min="6" max="6" width="17.09765625" style="61" customWidth="1"/>
    <col min="7" max="7" width="1" style="61" customWidth="1"/>
    <col min="8" max="8" width="18.3984375" style="61" customWidth="1"/>
    <col min="9" max="9" width="1.09765625" style="61" customWidth="1"/>
    <col min="10" max="10" width="17.8984375" style="57" customWidth="1"/>
    <col min="11" max="11" width="1.09765625" style="57" customWidth="1"/>
    <col min="12" max="12" width="18.09765625" style="61" customWidth="1"/>
    <col min="13" max="13" width="1" style="61" customWidth="1"/>
    <col min="14" max="14" width="17.8984375" style="57" customWidth="1"/>
    <col min="15" max="15" width="15.3984375" style="148" bestFit="1" customWidth="1"/>
    <col min="16" max="16" width="16.09765625" style="31" customWidth="1"/>
    <col min="17" max="16384" width="10.59765625" style="31"/>
  </cols>
  <sheetData>
    <row r="1" spans="1:14" s="6" customFormat="1" ht="23">
      <c r="A1" s="164" t="s">
        <v>152</v>
      </c>
      <c r="B1" s="9"/>
      <c r="C1" s="4"/>
      <c r="D1" s="35"/>
      <c r="E1" s="35"/>
      <c r="F1" s="35"/>
      <c r="G1" s="35"/>
      <c r="H1" s="36"/>
    </row>
    <row r="2" spans="1:14" ht="21.75" customHeight="1">
      <c r="A2" s="3" t="s">
        <v>120</v>
      </c>
      <c r="B2" s="9"/>
      <c r="C2" s="5"/>
      <c r="D2" s="52"/>
      <c r="E2" s="52"/>
      <c r="F2" s="52"/>
      <c r="G2" s="52"/>
      <c r="H2" s="52"/>
      <c r="I2" s="52"/>
      <c r="J2" s="53"/>
      <c r="K2" s="53"/>
      <c r="L2" s="52"/>
      <c r="M2" s="52"/>
      <c r="N2" s="53"/>
    </row>
    <row r="3" spans="1:14" ht="21.75" customHeight="1">
      <c r="A3" s="7"/>
      <c r="B3" s="10"/>
      <c r="C3" s="8"/>
      <c r="D3" s="52"/>
      <c r="E3" s="52"/>
      <c r="F3" s="52"/>
      <c r="G3" s="52"/>
      <c r="H3" s="52"/>
      <c r="I3" s="52"/>
      <c r="J3" s="53"/>
      <c r="K3" s="53"/>
      <c r="L3" s="52"/>
      <c r="M3" s="52"/>
      <c r="N3" s="53"/>
    </row>
    <row r="4" spans="1:14" ht="21.75" customHeight="1">
      <c r="D4" s="211" t="s">
        <v>40</v>
      </c>
      <c r="E4" s="211"/>
      <c r="F4" s="211"/>
      <c r="G4" s="211"/>
      <c r="H4" s="211"/>
      <c r="I4" s="211"/>
      <c r="J4" s="211"/>
      <c r="K4" s="211"/>
      <c r="L4" s="211"/>
      <c r="M4" s="211"/>
      <c r="N4" s="211"/>
    </row>
    <row r="5" spans="1:14" ht="21.75" customHeight="1">
      <c r="D5" s="180"/>
      <c r="E5" s="180"/>
      <c r="F5" s="180"/>
      <c r="G5" s="180"/>
      <c r="H5" s="180"/>
      <c r="I5" s="180"/>
      <c r="J5" s="180"/>
      <c r="K5" s="180"/>
      <c r="L5" s="59" t="s">
        <v>79</v>
      </c>
      <c r="M5" s="180"/>
      <c r="N5" s="180"/>
    </row>
    <row r="6" spans="1:14" ht="21.75" customHeight="1">
      <c r="A6" s="31" t="s">
        <v>17</v>
      </c>
      <c r="D6" s="180"/>
      <c r="E6" s="180"/>
      <c r="F6" s="59"/>
      <c r="G6" s="180"/>
      <c r="H6" s="209" t="s">
        <v>20</v>
      </c>
      <c r="I6" s="209"/>
      <c r="J6" s="209"/>
      <c r="K6" s="180"/>
      <c r="L6" s="178" t="s">
        <v>80</v>
      </c>
      <c r="M6" s="180"/>
      <c r="N6" s="180"/>
    </row>
    <row r="7" spans="1:14" ht="21.75" customHeight="1">
      <c r="D7" s="59" t="s">
        <v>12</v>
      </c>
      <c r="E7" s="59"/>
      <c r="F7" s="59"/>
      <c r="G7" s="59"/>
      <c r="H7" s="59"/>
      <c r="I7" s="59"/>
      <c r="J7" s="59"/>
      <c r="K7" s="59"/>
      <c r="L7" s="58" t="s">
        <v>187</v>
      </c>
      <c r="M7" s="59"/>
    </row>
    <row r="8" spans="1:14" ht="21.75" customHeight="1">
      <c r="D8" s="59" t="s">
        <v>31</v>
      </c>
      <c r="E8" s="59"/>
      <c r="F8" s="59" t="s">
        <v>29</v>
      </c>
      <c r="G8" s="59"/>
      <c r="H8" s="59" t="s">
        <v>53</v>
      </c>
      <c r="I8" s="59"/>
      <c r="J8" s="59" t="s">
        <v>25</v>
      </c>
      <c r="K8" s="59"/>
      <c r="L8" s="59" t="s">
        <v>190</v>
      </c>
      <c r="M8" s="59"/>
      <c r="N8" s="59" t="s">
        <v>46</v>
      </c>
    </row>
    <row r="9" spans="1:14" ht="21.75" customHeight="1">
      <c r="D9" s="59" t="s">
        <v>32</v>
      </c>
      <c r="E9" s="59"/>
      <c r="F9" s="59" t="s">
        <v>30</v>
      </c>
      <c r="G9" s="59"/>
      <c r="H9" s="59" t="s">
        <v>23</v>
      </c>
      <c r="I9" s="59"/>
      <c r="J9" s="59" t="s">
        <v>26</v>
      </c>
      <c r="K9" s="59"/>
      <c r="L9" s="59" t="s">
        <v>191</v>
      </c>
      <c r="M9" s="59"/>
      <c r="N9" s="59" t="s">
        <v>27</v>
      </c>
    </row>
    <row r="10" spans="1:14" ht="21.75" customHeight="1">
      <c r="D10" s="210" t="s">
        <v>85</v>
      </c>
      <c r="E10" s="210"/>
      <c r="F10" s="210"/>
      <c r="G10" s="210"/>
      <c r="H10" s="210"/>
      <c r="I10" s="210"/>
      <c r="J10" s="210"/>
      <c r="K10" s="210"/>
      <c r="L10" s="210"/>
      <c r="M10" s="210"/>
      <c r="N10" s="210"/>
    </row>
    <row r="11" spans="1:14" ht="21.75" customHeight="1">
      <c r="A11" s="30" t="s">
        <v>184</v>
      </c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</row>
    <row r="12" spans="1:14" ht="21.75" customHeight="1">
      <c r="A12" s="30" t="s">
        <v>185</v>
      </c>
      <c r="B12" s="79"/>
      <c r="C12" s="79"/>
      <c r="D12" s="78">
        <v>681479688</v>
      </c>
      <c r="E12" s="78"/>
      <c r="F12" s="78">
        <v>342170431</v>
      </c>
      <c r="G12" s="78"/>
      <c r="H12" s="78">
        <v>70972000</v>
      </c>
      <c r="I12" s="86"/>
      <c r="J12" s="78">
        <v>208633196</v>
      </c>
      <c r="K12" s="86"/>
      <c r="L12" s="78">
        <v>516734365</v>
      </c>
      <c r="M12" s="78"/>
      <c r="N12" s="160">
        <v>1819989680</v>
      </c>
    </row>
    <row r="13" spans="1:14" ht="21.75" customHeight="1">
      <c r="A13" s="30"/>
      <c r="B13" s="79"/>
      <c r="C13" s="79"/>
      <c r="D13" s="78"/>
      <c r="E13" s="78"/>
      <c r="F13" s="78"/>
      <c r="G13" s="78"/>
      <c r="H13" s="78"/>
      <c r="I13" s="86"/>
      <c r="J13" s="78"/>
      <c r="K13" s="86"/>
      <c r="L13" s="78"/>
      <c r="M13" s="78"/>
      <c r="N13" s="78"/>
    </row>
    <row r="14" spans="1:14" ht="21.75" customHeight="1">
      <c r="A14" s="30" t="s">
        <v>127</v>
      </c>
      <c r="B14" s="80"/>
      <c r="C14" s="80"/>
      <c r="D14" s="75"/>
      <c r="E14" s="74"/>
      <c r="F14" s="75"/>
      <c r="G14" s="76"/>
      <c r="H14" s="75"/>
      <c r="I14" s="74"/>
      <c r="J14" s="75"/>
      <c r="K14" s="74"/>
      <c r="L14" s="75"/>
      <c r="M14" s="76"/>
      <c r="N14" s="75"/>
    </row>
    <row r="15" spans="1:14" ht="21.75" customHeight="1">
      <c r="A15" s="31" t="s">
        <v>218</v>
      </c>
      <c r="B15" s="82"/>
      <c r="C15" s="82"/>
      <c r="D15" s="72">
        <v>0</v>
      </c>
      <c r="E15" s="74"/>
      <c r="F15" s="72">
        <v>0</v>
      </c>
      <c r="G15" s="74"/>
      <c r="H15" s="72">
        <v>0</v>
      </c>
      <c r="I15" s="74"/>
      <c r="J15" s="72">
        <f>SI!G23</f>
        <v>108908182</v>
      </c>
      <c r="K15" s="74"/>
      <c r="L15" s="75">
        <v>0</v>
      </c>
      <c r="M15" s="76"/>
      <c r="N15" s="72">
        <f>SUM(J15:L15)</f>
        <v>108908182</v>
      </c>
    </row>
    <row r="16" spans="1:14" ht="21.75" customHeight="1">
      <c r="A16" s="31" t="s">
        <v>203</v>
      </c>
      <c r="B16" s="82"/>
      <c r="C16" s="82"/>
      <c r="D16" s="72">
        <v>0</v>
      </c>
      <c r="E16" s="74"/>
      <c r="F16" s="72">
        <v>0</v>
      </c>
      <c r="G16" s="74"/>
      <c r="H16" s="72">
        <v>0</v>
      </c>
      <c r="I16" s="74"/>
      <c r="J16" s="75">
        <v>-7161000</v>
      </c>
      <c r="K16" s="74"/>
      <c r="L16" s="75">
        <v>114501516</v>
      </c>
      <c r="M16" s="76"/>
      <c r="N16" s="72">
        <f>SUM(J16:L16)</f>
        <v>107340516</v>
      </c>
    </row>
    <row r="17" spans="1:14" ht="21.75" customHeight="1">
      <c r="A17" s="30" t="s">
        <v>198</v>
      </c>
      <c r="B17" s="82"/>
      <c r="C17" s="82"/>
      <c r="D17" s="94">
        <f>SUM(D15:D16)</f>
        <v>0</v>
      </c>
      <c r="E17" s="95"/>
      <c r="F17" s="94">
        <f>SUM(F15:F16)</f>
        <v>0</v>
      </c>
      <c r="G17" s="95"/>
      <c r="H17" s="94">
        <f>SUM(H15:H16)</f>
        <v>0</v>
      </c>
      <c r="I17" s="78"/>
      <c r="J17" s="94">
        <f>SUM(J15:J16)</f>
        <v>101747182</v>
      </c>
      <c r="K17" s="78"/>
      <c r="L17" s="94">
        <f>SUM(L15:L16)</f>
        <v>114501516</v>
      </c>
      <c r="M17" s="95"/>
      <c r="N17" s="94">
        <f>SUM(J17:L17)</f>
        <v>216248698</v>
      </c>
    </row>
    <row r="18" spans="1:14" ht="21.75" customHeight="1">
      <c r="A18" s="30"/>
      <c r="B18" s="82"/>
      <c r="C18" s="82"/>
      <c r="D18" s="95"/>
      <c r="E18" s="95"/>
      <c r="F18" s="95"/>
      <c r="G18" s="95"/>
      <c r="H18" s="95"/>
      <c r="I18" s="78"/>
      <c r="J18" s="95"/>
      <c r="K18" s="78"/>
      <c r="L18" s="95"/>
      <c r="M18" s="95"/>
      <c r="N18" s="95"/>
    </row>
    <row r="19" spans="1:14" ht="21.75" customHeight="1">
      <c r="A19" s="81" t="s">
        <v>78</v>
      </c>
      <c r="B19" s="82"/>
      <c r="C19" s="82"/>
      <c r="D19" s="75">
        <v>0</v>
      </c>
      <c r="E19" s="76"/>
      <c r="F19" s="75">
        <v>0</v>
      </c>
      <c r="G19" s="76"/>
      <c r="H19" s="75">
        <v>0</v>
      </c>
      <c r="I19" s="74"/>
      <c r="J19" s="72">
        <v>41006324</v>
      </c>
      <c r="K19" s="148"/>
      <c r="L19" s="149">
        <f>-J19</f>
        <v>-41006324</v>
      </c>
      <c r="M19" s="76"/>
      <c r="N19" s="72">
        <v>0</v>
      </c>
    </row>
    <row r="20" spans="1:14" ht="21.75" customHeight="1" thickBot="1">
      <c r="A20" s="30" t="s">
        <v>186</v>
      </c>
      <c r="B20" s="83"/>
      <c r="C20" s="83"/>
      <c r="D20" s="77">
        <f>+D12+D17+D19</f>
        <v>681479688</v>
      </c>
      <c r="E20" s="78"/>
      <c r="F20" s="77">
        <f>+F12+F17+F19</f>
        <v>342170431</v>
      </c>
      <c r="G20" s="78"/>
      <c r="H20" s="77">
        <f>+H12+H17+H19</f>
        <v>70972000</v>
      </c>
      <c r="I20" s="78"/>
      <c r="J20" s="77">
        <f>J12+J17+J19</f>
        <v>351386702</v>
      </c>
      <c r="K20" s="78"/>
      <c r="L20" s="77">
        <f>L12+L17+L19</f>
        <v>590229557</v>
      </c>
      <c r="M20" s="78"/>
      <c r="N20" s="77">
        <f>N12+N17+N19</f>
        <v>2036238378</v>
      </c>
    </row>
    <row r="21" spans="1:14" ht="21.75" customHeight="1" thickTop="1"/>
    <row r="25" spans="1:14" ht="21.75" customHeight="1">
      <c r="L25" s="57"/>
    </row>
    <row r="28" spans="1:14" ht="21.75" customHeight="1">
      <c r="L28" s="57"/>
    </row>
  </sheetData>
  <mergeCells count="3">
    <mergeCell ref="D4:N4"/>
    <mergeCell ref="H6:J6"/>
    <mergeCell ref="D10:N10"/>
  </mergeCells>
  <pageMargins left="0.8" right="0.8" top="0.48" bottom="0.4" header="0.5" footer="0.6"/>
  <pageSetup paperSize="9" scale="81" firstPageNumber="15" orientation="landscape" useFirstPageNumber="1" r:id="rId1"/>
  <headerFooter>
    <oddFooter>&amp;Lหมายเหตุประกอบงบการเงินเป็นส่วนหนึ่งของงบการเงินนี้
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FF0000"/>
  </sheetPr>
  <dimension ref="A1:P87"/>
  <sheetViews>
    <sheetView tabSelected="1" view="pageBreakPreview" topLeftCell="A28" zoomScale="80" zoomScaleNormal="90" zoomScaleSheetLayoutView="80" workbookViewId="0">
      <selection activeCell="A79" sqref="A79"/>
    </sheetView>
  </sheetViews>
  <sheetFormatPr defaultColWidth="9.09765625" defaultRowHeight="23.25" customHeight="1"/>
  <cols>
    <col min="1" max="1" width="61.09765625" style="16" customWidth="1"/>
    <col min="2" max="2" width="14" style="200" customWidth="1"/>
    <col min="3" max="3" width="1.09765625" style="200" customWidth="1"/>
    <col min="4" max="4" width="14.69921875" style="200" customWidth="1"/>
    <col min="5" max="5" width="1.09765625" style="200" customWidth="1"/>
    <col min="6" max="6" width="16.3984375" style="193" customWidth="1"/>
    <col min="7" max="7" width="1.09765625" style="200" customWidth="1"/>
    <col min="8" max="8" width="14.69921875" style="193" customWidth="1"/>
    <col min="9" max="9" width="1.09765625" style="18" customWidth="1"/>
    <col min="10" max="10" width="15.69921875" style="18" customWidth="1"/>
    <col min="11" max="11" width="15.09765625" style="18" bestFit="1" customWidth="1"/>
    <col min="12" max="12" width="12.3984375" style="18" bestFit="1" customWidth="1"/>
    <col min="13" max="13" width="12" style="18" bestFit="1" customWidth="1"/>
    <col min="14" max="16384" width="9.09765625" style="18"/>
  </cols>
  <sheetData>
    <row r="1" spans="1:13" s="6" customFormat="1" ht="23">
      <c r="A1" s="164" t="s">
        <v>152</v>
      </c>
      <c r="B1" s="9"/>
      <c r="C1" s="4"/>
      <c r="D1" s="35"/>
      <c r="E1" s="35"/>
      <c r="F1" s="35"/>
      <c r="G1" s="36"/>
      <c r="H1" s="36"/>
      <c r="I1" s="35"/>
      <c r="J1" s="36"/>
    </row>
    <row r="2" spans="1:13" s="6" customFormat="1" ht="23.25" customHeight="1">
      <c r="A2" s="3" t="s">
        <v>87</v>
      </c>
      <c r="B2" s="51"/>
      <c r="C2" s="51"/>
      <c r="D2" s="51"/>
      <c r="E2" s="51"/>
      <c r="F2" s="51"/>
      <c r="G2" s="51"/>
      <c r="H2" s="51"/>
    </row>
    <row r="3" spans="1:13" s="15" customFormat="1" ht="23.25" customHeight="1">
      <c r="A3" s="13"/>
      <c r="B3" s="51"/>
      <c r="C3" s="51"/>
      <c r="D3" s="51"/>
      <c r="E3" s="51"/>
      <c r="F3" s="51"/>
      <c r="G3" s="51"/>
      <c r="H3" s="51"/>
    </row>
    <row r="4" spans="1:13" ht="23.25" customHeight="1">
      <c r="A4" s="16" t="s">
        <v>17</v>
      </c>
      <c r="B4" s="213" t="s">
        <v>15</v>
      </c>
      <c r="C4" s="213"/>
      <c r="D4" s="213"/>
      <c r="E4" s="40"/>
      <c r="F4" s="206" t="s">
        <v>40</v>
      </c>
      <c r="G4" s="206"/>
      <c r="H4" s="206"/>
    </row>
    <row r="5" spans="1:13" ht="23.25" customHeight="1">
      <c r="B5" s="204" t="s">
        <v>146</v>
      </c>
      <c r="C5" s="205"/>
      <c r="D5" s="205"/>
      <c r="E5" s="45"/>
      <c r="F5" s="204" t="s">
        <v>146</v>
      </c>
      <c r="G5" s="205"/>
      <c r="H5" s="205"/>
    </row>
    <row r="6" spans="1:13" ht="23.25" customHeight="1">
      <c r="B6" s="137" t="s">
        <v>172</v>
      </c>
      <c r="C6" s="138"/>
      <c r="D6" s="137" t="s">
        <v>141</v>
      </c>
      <c r="E6" s="138"/>
      <c r="F6" s="137" t="s">
        <v>172</v>
      </c>
      <c r="G6" s="138"/>
      <c r="H6" s="137" t="s">
        <v>141</v>
      </c>
    </row>
    <row r="7" spans="1:13" ht="23.25" customHeight="1">
      <c r="B7" s="212" t="s">
        <v>85</v>
      </c>
      <c r="C7" s="212"/>
      <c r="D7" s="212"/>
      <c r="E7" s="212"/>
      <c r="F7" s="212"/>
      <c r="G7" s="212"/>
      <c r="H7" s="212"/>
    </row>
    <row r="8" spans="1:13" ht="23.25" customHeight="1">
      <c r="A8" s="33" t="s">
        <v>21</v>
      </c>
      <c r="B8" s="198"/>
      <c r="C8" s="198"/>
      <c r="D8" s="198"/>
      <c r="E8" s="198"/>
      <c r="F8" s="198"/>
      <c r="G8" s="198"/>
      <c r="H8" s="198"/>
    </row>
    <row r="9" spans="1:13" ht="23.25" customHeight="1">
      <c r="A9" s="105" t="s">
        <v>155</v>
      </c>
      <c r="B9" s="200">
        <f>+SI!C23</f>
        <v>-120529581</v>
      </c>
      <c r="D9" s="200">
        <f>SI!E23</f>
        <v>-473675576</v>
      </c>
      <c r="F9" s="200">
        <f>+SI!G23</f>
        <v>108908182</v>
      </c>
      <c r="H9" s="200">
        <f>SI!I23</f>
        <v>-172116110</v>
      </c>
      <c r="J9" s="44"/>
      <c r="K9" s="44"/>
    </row>
    <row r="10" spans="1:13" ht="23.25" customHeight="1">
      <c r="A10" s="34" t="s">
        <v>137</v>
      </c>
      <c r="F10" s="200"/>
      <c r="H10" s="200"/>
    </row>
    <row r="11" spans="1:13" ht="23.25" customHeight="1">
      <c r="A11" s="105" t="s">
        <v>238</v>
      </c>
      <c r="B11" s="193">
        <f>+SI!C22</f>
        <v>18956894</v>
      </c>
      <c r="C11" s="193"/>
      <c r="D11" s="193">
        <f>SI!E22</f>
        <v>30137166</v>
      </c>
      <c r="E11" s="193"/>
      <c r="F11" s="193">
        <f>+SI!G22</f>
        <v>-11178274</v>
      </c>
      <c r="G11" s="193"/>
      <c r="H11" s="193">
        <f>+SI!I22</f>
        <v>-4547695</v>
      </c>
      <c r="J11" s="44"/>
      <c r="K11" s="44"/>
      <c r="M11" s="44"/>
    </row>
    <row r="12" spans="1:13" ht="23.25" customHeight="1">
      <c r="A12" s="105" t="s">
        <v>51</v>
      </c>
      <c r="B12" s="193">
        <f>SI!C19</f>
        <v>185341112</v>
      </c>
      <c r="C12" s="193"/>
      <c r="D12" s="193">
        <f>SI!E19</f>
        <v>204756214</v>
      </c>
      <c r="E12" s="193"/>
      <c r="F12" s="193">
        <f>SI!G19</f>
        <v>141095140</v>
      </c>
      <c r="G12" s="193"/>
      <c r="H12" s="193">
        <f>SI!I19</f>
        <v>159609092</v>
      </c>
      <c r="J12" s="44"/>
      <c r="K12" s="44"/>
    </row>
    <row r="13" spans="1:13" ht="23.25" customHeight="1">
      <c r="A13" s="105" t="s">
        <v>81</v>
      </c>
      <c r="B13" s="200">
        <v>250448799</v>
      </c>
      <c r="D13" s="200">
        <v>231421498</v>
      </c>
      <c r="F13" s="200">
        <v>73093579</v>
      </c>
      <c r="H13" s="200">
        <v>78480093</v>
      </c>
    </row>
    <row r="14" spans="1:13" ht="23.25" customHeight="1">
      <c r="A14" s="105" t="s">
        <v>88</v>
      </c>
      <c r="B14" s="200">
        <v>4202999</v>
      </c>
      <c r="D14" s="200">
        <v>2169655</v>
      </c>
      <c r="F14" s="200">
        <v>0</v>
      </c>
      <c r="H14" s="200">
        <v>0</v>
      </c>
      <c r="J14" s="44"/>
    </row>
    <row r="15" spans="1:13" ht="23.25" customHeight="1">
      <c r="A15" s="105" t="s">
        <v>168</v>
      </c>
      <c r="B15" s="200">
        <v>3863150</v>
      </c>
      <c r="D15" s="200">
        <v>965788</v>
      </c>
      <c r="F15" s="200">
        <v>125400</v>
      </c>
      <c r="H15" s="200">
        <v>31350</v>
      </c>
      <c r="J15" s="44"/>
    </row>
    <row r="16" spans="1:13" ht="23.25" customHeight="1">
      <c r="A16" s="105" t="s">
        <v>212</v>
      </c>
      <c r="B16" s="200">
        <v>44225276</v>
      </c>
      <c r="D16" s="200">
        <v>136704029</v>
      </c>
      <c r="F16" s="200">
        <v>712500</v>
      </c>
      <c r="H16" s="200">
        <v>-2000</v>
      </c>
      <c r="J16" s="175"/>
    </row>
    <row r="17" spans="1:16" ht="23.25" customHeight="1">
      <c r="A17" s="105" t="s">
        <v>213</v>
      </c>
      <c r="B17" s="200">
        <v>-54706664</v>
      </c>
      <c r="D17" s="200">
        <v>64929210</v>
      </c>
      <c r="F17" s="200">
        <v>0</v>
      </c>
      <c r="H17" s="200">
        <v>0</v>
      </c>
      <c r="J17" s="175"/>
      <c r="K17" s="106"/>
      <c r="L17" s="106"/>
      <c r="M17" s="106"/>
      <c r="N17" s="106"/>
      <c r="O17" s="106"/>
      <c r="P17" s="106"/>
    </row>
    <row r="18" spans="1:16" ht="23.25" customHeight="1">
      <c r="A18" s="105" t="s">
        <v>214</v>
      </c>
      <c r="B18" s="200">
        <v>11200000</v>
      </c>
      <c r="D18" s="200">
        <v>0</v>
      </c>
      <c r="F18" s="200">
        <v>62000000</v>
      </c>
      <c r="H18" s="200">
        <v>0</v>
      </c>
      <c r="J18" s="175"/>
      <c r="K18" s="106"/>
      <c r="L18" s="106"/>
      <c r="M18" s="106"/>
      <c r="N18" s="106"/>
      <c r="O18" s="106"/>
      <c r="P18" s="106"/>
    </row>
    <row r="19" spans="1:16" ht="23.25" customHeight="1">
      <c r="A19" s="105" t="s">
        <v>237</v>
      </c>
      <c r="B19" s="200">
        <v>26734171</v>
      </c>
      <c r="D19" s="200">
        <v>0</v>
      </c>
      <c r="F19" s="200">
        <v>0</v>
      </c>
      <c r="H19" s="200">
        <v>0</v>
      </c>
      <c r="J19" s="175"/>
      <c r="K19" s="200"/>
      <c r="L19" s="200"/>
      <c r="M19" s="200"/>
      <c r="N19" s="200"/>
      <c r="O19" s="200"/>
      <c r="P19" s="200"/>
    </row>
    <row r="20" spans="1:16" ht="23.25" customHeight="1">
      <c r="A20" s="105" t="s">
        <v>239</v>
      </c>
      <c r="B20" s="200">
        <v>-14927899</v>
      </c>
      <c r="D20" s="200">
        <v>1676400</v>
      </c>
      <c r="F20" s="200">
        <v>-11484842</v>
      </c>
      <c r="H20" s="200">
        <v>758063</v>
      </c>
    </row>
    <row r="21" spans="1:16" ht="23.25" customHeight="1">
      <c r="A21" s="105" t="s">
        <v>151</v>
      </c>
      <c r="B21" s="200">
        <v>6875748</v>
      </c>
      <c r="D21" s="200">
        <v>5427068</v>
      </c>
      <c r="F21" s="200">
        <v>0</v>
      </c>
      <c r="H21" s="200">
        <v>0</v>
      </c>
    </row>
    <row r="22" spans="1:16" ht="23.25" customHeight="1">
      <c r="A22" s="174" t="s">
        <v>122</v>
      </c>
      <c r="B22" s="200">
        <v>-26090000</v>
      </c>
      <c r="D22" s="200">
        <v>13380000</v>
      </c>
      <c r="F22" s="195">
        <v>-900000</v>
      </c>
      <c r="H22" s="195">
        <v>11980000</v>
      </c>
      <c r="I22" s="42"/>
      <c r="K22" s="44"/>
    </row>
    <row r="23" spans="1:16" ht="23.25" customHeight="1">
      <c r="A23" s="174" t="s">
        <v>240</v>
      </c>
      <c r="B23" s="200">
        <v>2428449</v>
      </c>
      <c r="D23" s="200">
        <v>0</v>
      </c>
      <c r="F23" s="195">
        <v>-5453206</v>
      </c>
      <c r="H23" s="195">
        <v>0</v>
      </c>
      <c r="I23" s="42"/>
      <c r="J23" s="199"/>
      <c r="K23" s="44"/>
      <c r="L23" s="84"/>
      <c r="M23" s="44"/>
    </row>
    <row r="24" spans="1:16" ht="23.25" customHeight="1">
      <c r="A24" s="105" t="s">
        <v>232</v>
      </c>
      <c r="B24" s="195">
        <v>-1277651</v>
      </c>
      <c r="D24" s="195">
        <v>-887416</v>
      </c>
      <c r="F24" s="195">
        <v>-704645</v>
      </c>
      <c r="H24" s="195">
        <v>-354540</v>
      </c>
      <c r="J24" s="44"/>
      <c r="K24" s="44"/>
    </row>
    <row r="25" spans="1:16" ht="23.25" customHeight="1">
      <c r="A25" s="105" t="s">
        <v>165</v>
      </c>
      <c r="B25" s="195">
        <v>6876016</v>
      </c>
      <c r="D25" s="195">
        <v>4241473</v>
      </c>
      <c r="F25" s="195">
        <v>73063</v>
      </c>
      <c r="H25" s="195">
        <v>2251822</v>
      </c>
      <c r="J25" s="200"/>
    </row>
    <row r="26" spans="1:16" ht="23.25" customHeight="1">
      <c r="A26" s="105" t="s">
        <v>130</v>
      </c>
      <c r="B26" s="195">
        <v>8891200</v>
      </c>
      <c r="D26" s="195">
        <v>29652194</v>
      </c>
      <c r="F26" s="195">
        <v>4444145</v>
      </c>
      <c r="H26" s="195">
        <v>21554531</v>
      </c>
    </row>
    <row r="27" spans="1:16" ht="23.25" customHeight="1">
      <c r="A27" s="105" t="s">
        <v>236</v>
      </c>
      <c r="B27" s="195">
        <v>17395000</v>
      </c>
      <c r="D27" s="195">
        <v>0</v>
      </c>
      <c r="F27" s="195">
        <v>0</v>
      </c>
      <c r="H27" s="195">
        <v>0</v>
      </c>
    </row>
    <row r="28" spans="1:16" ht="23.25" customHeight="1">
      <c r="A28" s="105" t="s">
        <v>215</v>
      </c>
      <c r="B28" s="200">
        <v>1125988</v>
      </c>
      <c r="D28" s="200">
        <v>1222990</v>
      </c>
      <c r="F28" s="200">
        <v>0</v>
      </c>
      <c r="H28" s="200">
        <v>0</v>
      </c>
      <c r="J28" s="44"/>
      <c r="K28" s="44"/>
    </row>
    <row r="29" spans="1:16" ht="23.25" customHeight="1">
      <c r="A29" s="105" t="s">
        <v>114</v>
      </c>
      <c r="B29" s="107">
        <v>-1219169</v>
      </c>
      <c r="D29" s="107">
        <v>-1561191</v>
      </c>
      <c r="F29" s="107">
        <v>-5055576</v>
      </c>
      <c r="H29" s="107">
        <v>-348418</v>
      </c>
      <c r="J29" s="84"/>
    </row>
    <row r="30" spans="1:16" ht="23.25" customHeight="1">
      <c r="A30" s="105"/>
      <c r="B30" s="193">
        <f>SUM(B9:B29)</f>
        <v>369813838</v>
      </c>
      <c r="C30" s="193"/>
      <c r="D30" s="193">
        <f>SUM(D9:D29)</f>
        <v>250559502</v>
      </c>
      <c r="E30" s="193"/>
      <c r="F30" s="193">
        <f>SUM(F9:F29)</f>
        <v>355675466</v>
      </c>
      <c r="G30" s="193"/>
      <c r="H30" s="193">
        <f>SUM(H9:H29)</f>
        <v>97296188</v>
      </c>
      <c r="I30" s="15"/>
      <c r="J30" s="84"/>
      <c r="K30" s="44"/>
    </row>
    <row r="31" spans="1:16" ht="23.25" customHeight="1">
      <c r="A31" s="105"/>
      <c r="B31" s="198"/>
      <c r="C31" s="198"/>
      <c r="D31" s="198"/>
      <c r="E31" s="198"/>
      <c r="F31" s="198"/>
      <c r="G31" s="198"/>
      <c r="H31" s="198"/>
      <c r="J31" s="84"/>
      <c r="K31" s="44"/>
    </row>
    <row r="32" spans="1:16" ht="23.25" customHeight="1">
      <c r="A32" s="34" t="s">
        <v>50</v>
      </c>
      <c r="B32" s="193"/>
      <c r="C32" s="193"/>
      <c r="D32" s="193"/>
      <c r="E32" s="193"/>
      <c r="G32" s="193"/>
      <c r="J32" s="84"/>
      <c r="K32" s="44"/>
    </row>
    <row r="33" spans="1:16" ht="23.25" customHeight="1">
      <c r="A33" s="105" t="s">
        <v>173</v>
      </c>
      <c r="B33" s="195">
        <v>-292555091</v>
      </c>
      <c r="C33" s="63"/>
      <c r="D33" s="195">
        <v>26568344</v>
      </c>
      <c r="E33" s="63"/>
      <c r="F33" s="195">
        <v>-398435394</v>
      </c>
      <c r="G33" s="92"/>
      <c r="H33" s="195">
        <v>109990993</v>
      </c>
      <c r="I33" s="84"/>
      <c r="J33" s="84"/>
      <c r="K33" s="172"/>
    </row>
    <row r="34" spans="1:16" ht="21.5">
      <c r="A34" s="105" t="s">
        <v>48</v>
      </c>
      <c r="B34" s="193">
        <v>110773850</v>
      </c>
      <c r="C34" s="63"/>
      <c r="D34" s="193">
        <v>82266385</v>
      </c>
      <c r="E34" s="63"/>
      <c r="F34" s="193">
        <v>-48158278</v>
      </c>
      <c r="G34" s="92"/>
      <c r="H34" s="193">
        <v>117724023</v>
      </c>
      <c r="I34" s="84"/>
      <c r="J34" s="84"/>
      <c r="K34" s="172"/>
      <c r="L34" s="172"/>
      <c r="M34" s="44"/>
    </row>
    <row r="35" spans="1:16" ht="21.5">
      <c r="A35" s="105" t="s">
        <v>35</v>
      </c>
      <c r="B35" s="193">
        <v>-32899092</v>
      </c>
      <c r="C35" s="63"/>
      <c r="D35" s="193">
        <v>10076517</v>
      </c>
      <c r="E35" s="63"/>
      <c r="F35" s="193">
        <v>-24501826</v>
      </c>
      <c r="G35" s="92"/>
      <c r="H35" s="193">
        <v>5377848</v>
      </c>
      <c r="I35" s="84"/>
      <c r="J35" s="84"/>
      <c r="K35" s="172"/>
    </row>
    <row r="36" spans="1:16" ht="23.25" customHeight="1">
      <c r="A36" s="105" t="s">
        <v>42</v>
      </c>
      <c r="B36" s="193">
        <v>534832</v>
      </c>
      <c r="C36" s="63"/>
      <c r="D36" s="193">
        <v>-18400</v>
      </c>
      <c r="E36" s="63"/>
      <c r="F36" s="193">
        <v>8003</v>
      </c>
      <c r="G36" s="92"/>
      <c r="H36" s="193">
        <v>143509</v>
      </c>
      <c r="I36" s="85"/>
      <c r="J36" s="84"/>
      <c r="K36" s="172"/>
    </row>
    <row r="37" spans="1:16" ht="23.25" customHeight="1">
      <c r="A37" s="105" t="s">
        <v>175</v>
      </c>
      <c r="B37" s="200">
        <v>132806294</v>
      </c>
      <c r="C37" s="63"/>
      <c r="D37" s="200">
        <v>-16863409</v>
      </c>
      <c r="E37" s="63"/>
      <c r="F37" s="200">
        <v>36984957</v>
      </c>
      <c r="G37" s="92"/>
      <c r="H37" s="200">
        <v>-25507812</v>
      </c>
      <c r="I37" s="84"/>
      <c r="J37" s="84"/>
      <c r="K37" s="172"/>
    </row>
    <row r="38" spans="1:16" ht="21.5">
      <c r="A38" s="105" t="s">
        <v>71</v>
      </c>
      <c r="B38" s="195">
        <v>3533213</v>
      </c>
      <c r="C38" s="63"/>
      <c r="D38" s="195">
        <v>2634187</v>
      </c>
      <c r="E38" s="63"/>
      <c r="F38" s="195">
        <v>25123055</v>
      </c>
      <c r="G38" s="92"/>
      <c r="H38" s="195">
        <v>-4511515</v>
      </c>
      <c r="I38" s="84"/>
      <c r="J38" s="84"/>
      <c r="K38" s="172"/>
    </row>
    <row r="39" spans="1:16" ht="23.25" customHeight="1">
      <c r="A39" s="105" t="s">
        <v>7</v>
      </c>
      <c r="B39" s="193">
        <v>5884693</v>
      </c>
      <c r="C39" s="63"/>
      <c r="D39" s="193">
        <v>-298171</v>
      </c>
      <c r="E39" s="63"/>
      <c r="F39" s="193">
        <v>193077</v>
      </c>
      <c r="G39" s="92"/>
      <c r="H39" s="193">
        <v>130110</v>
      </c>
      <c r="I39" s="84"/>
      <c r="J39" s="84"/>
      <c r="K39" s="172"/>
    </row>
    <row r="40" spans="1:16" ht="23.25" customHeight="1">
      <c r="A40" s="105" t="s">
        <v>104</v>
      </c>
      <c r="B40" s="193">
        <v>2625664</v>
      </c>
      <c r="C40" s="63"/>
      <c r="D40" s="193">
        <v>0</v>
      </c>
      <c r="E40" s="63"/>
      <c r="F40" s="193">
        <v>0</v>
      </c>
      <c r="G40" s="92"/>
      <c r="H40" s="193">
        <v>0</v>
      </c>
      <c r="I40" s="84"/>
      <c r="J40" s="84"/>
      <c r="K40" s="172"/>
    </row>
    <row r="41" spans="1:16" ht="23.25" customHeight="1">
      <c r="A41" s="87" t="s">
        <v>148</v>
      </c>
      <c r="B41" s="107">
        <v>-19150194</v>
      </c>
      <c r="C41" s="63"/>
      <c r="D41" s="107">
        <v>-3587286</v>
      </c>
      <c r="E41" s="63"/>
      <c r="F41" s="107">
        <v>-17613818</v>
      </c>
      <c r="G41" s="92"/>
      <c r="H41" s="107">
        <v>-1045407</v>
      </c>
      <c r="I41" s="84"/>
      <c r="J41" s="84"/>
      <c r="K41" s="172"/>
    </row>
    <row r="42" spans="1:16" ht="23.25" customHeight="1">
      <c r="A42" s="105" t="s">
        <v>138</v>
      </c>
      <c r="B42" s="88">
        <f>SUM(B30,B33:B41)</f>
        <v>281368007</v>
      </c>
      <c r="C42" s="63"/>
      <c r="D42" s="88">
        <f>SUM(D30,D33:D41)</f>
        <v>351337669</v>
      </c>
      <c r="E42" s="63"/>
      <c r="F42" s="88">
        <f>SUM(F30,F33:F41)</f>
        <v>-70724758</v>
      </c>
      <c r="G42" s="45"/>
      <c r="H42" s="88">
        <f>SUM(H30,H33:H41)</f>
        <v>299597937</v>
      </c>
      <c r="J42" s="84"/>
      <c r="L42" s="44"/>
      <c r="M42" s="44"/>
      <c r="N42" s="44"/>
      <c r="O42" s="44"/>
      <c r="P42" s="44"/>
    </row>
    <row r="43" spans="1:16" ht="23.25" customHeight="1">
      <c r="A43" s="105" t="s">
        <v>139</v>
      </c>
      <c r="B43" s="88">
        <v>43149022</v>
      </c>
      <c r="C43" s="63"/>
      <c r="D43" s="88">
        <v>24123544</v>
      </c>
      <c r="E43" s="63"/>
      <c r="F43" s="88">
        <v>43149022</v>
      </c>
      <c r="G43" s="45"/>
      <c r="H43" s="88">
        <v>24123544</v>
      </c>
      <c r="L43" s="44"/>
      <c r="M43" s="44"/>
      <c r="N43" s="44"/>
      <c r="O43" s="44"/>
      <c r="P43" s="44"/>
    </row>
    <row r="44" spans="1:16" ht="23.25" customHeight="1">
      <c r="A44" s="105" t="s">
        <v>115</v>
      </c>
      <c r="B44" s="100">
        <v>-27767894</v>
      </c>
      <c r="C44" s="63"/>
      <c r="D44" s="100">
        <v>-29941828</v>
      </c>
      <c r="E44" s="63"/>
      <c r="F44" s="100">
        <v>-25920530</v>
      </c>
      <c r="G44" s="92"/>
      <c r="H44" s="100">
        <v>-26553046</v>
      </c>
      <c r="J44" s="44"/>
    </row>
    <row r="45" spans="1:16" ht="23.25" customHeight="1">
      <c r="A45" s="24" t="s">
        <v>235</v>
      </c>
      <c r="B45" s="89">
        <f>SUM(B42:B44)</f>
        <v>296749135</v>
      </c>
      <c r="C45" s="90"/>
      <c r="D45" s="89">
        <f>SUM(D42:D44)</f>
        <v>345519385</v>
      </c>
      <c r="E45" s="48"/>
      <c r="F45" s="89">
        <f>SUM(F42:F44)</f>
        <v>-53496266</v>
      </c>
      <c r="G45" s="90"/>
      <c r="H45" s="89">
        <f>SUM(H42:H44)</f>
        <v>297168435</v>
      </c>
    </row>
    <row r="46" spans="1:16" ht="12" customHeight="1">
      <c r="B46" s="18"/>
      <c r="C46" s="18"/>
      <c r="D46" s="18"/>
      <c r="E46" s="18"/>
      <c r="F46" s="18"/>
      <c r="G46" s="18"/>
      <c r="H46" s="18"/>
    </row>
    <row r="47" spans="1:16" ht="23.25" customHeight="1">
      <c r="A47" s="28" t="s">
        <v>22</v>
      </c>
      <c r="F47" s="200"/>
      <c r="H47" s="200"/>
    </row>
    <row r="48" spans="1:16" ht="24" hidden="1" customHeight="1">
      <c r="A48" s="16" t="s">
        <v>97</v>
      </c>
      <c r="D48" s="200">
        <v>0</v>
      </c>
      <c r="F48" s="200"/>
      <c r="G48" s="193"/>
      <c r="H48" s="200">
        <v>0</v>
      </c>
      <c r="J48" s="44"/>
    </row>
    <row r="49" spans="1:13" ht="24" customHeight="1">
      <c r="A49" s="16" t="s">
        <v>131</v>
      </c>
      <c r="B49" s="200">
        <v>0</v>
      </c>
      <c r="D49" s="200">
        <v>0</v>
      </c>
      <c r="F49" s="200">
        <v>998300210</v>
      </c>
      <c r="G49" s="193"/>
      <c r="H49" s="200">
        <v>38000000</v>
      </c>
      <c r="J49" s="44"/>
    </row>
    <row r="50" spans="1:13" ht="23.25" customHeight="1">
      <c r="A50" s="105" t="s">
        <v>166</v>
      </c>
      <c r="B50" s="200">
        <v>0</v>
      </c>
      <c r="C50" s="63"/>
      <c r="D50" s="200">
        <v>-6000000</v>
      </c>
      <c r="E50" s="63"/>
      <c r="F50" s="200">
        <v>0</v>
      </c>
      <c r="G50" s="92"/>
      <c r="H50" s="200">
        <v>-6000000</v>
      </c>
      <c r="I50" s="84"/>
      <c r="J50" s="84"/>
    </row>
    <row r="51" spans="1:13" ht="23.25" customHeight="1">
      <c r="A51" s="105" t="s">
        <v>150</v>
      </c>
      <c r="B51" s="200">
        <v>0</v>
      </c>
      <c r="C51" s="63"/>
      <c r="D51" s="200">
        <v>6000000</v>
      </c>
      <c r="E51" s="63"/>
      <c r="F51" s="200">
        <v>0</v>
      </c>
      <c r="G51" s="92"/>
      <c r="H51" s="200">
        <v>6000000</v>
      </c>
      <c r="I51" s="84"/>
      <c r="J51" s="84"/>
    </row>
    <row r="52" spans="1:13" ht="24" customHeight="1">
      <c r="A52" s="16" t="s">
        <v>129</v>
      </c>
      <c r="B52" s="200">
        <v>0</v>
      </c>
      <c r="D52" s="200">
        <v>0</v>
      </c>
      <c r="F52" s="200">
        <v>-1000000000</v>
      </c>
      <c r="G52" s="193"/>
      <c r="H52" s="200">
        <v>0</v>
      </c>
      <c r="J52" s="44"/>
    </row>
    <row r="53" spans="1:13" ht="24" customHeight="1">
      <c r="A53" s="16" t="s">
        <v>169</v>
      </c>
      <c r="B53" s="200">
        <v>-57379</v>
      </c>
      <c r="D53" s="200">
        <v>10024274</v>
      </c>
      <c r="F53" s="200">
        <v>-57379</v>
      </c>
      <c r="G53" s="193"/>
      <c r="H53" s="200">
        <v>-64826</v>
      </c>
      <c r="J53" s="44"/>
    </row>
    <row r="54" spans="1:13" ht="23.25" customHeight="1">
      <c r="A54" s="16" t="s">
        <v>118</v>
      </c>
      <c r="B54" s="200">
        <v>-167336449</v>
      </c>
      <c r="D54" s="200">
        <v>-110698620</v>
      </c>
      <c r="F54" s="200">
        <v>-7149595</v>
      </c>
      <c r="H54" s="200">
        <v>-5792645</v>
      </c>
      <c r="J54" s="44"/>
      <c r="M54" s="44"/>
    </row>
    <row r="55" spans="1:13" ht="23.25" customHeight="1">
      <c r="A55" s="16" t="s">
        <v>125</v>
      </c>
      <c r="B55" s="200">
        <v>-4039473</v>
      </c>
      <c r="D55" s="200">
        <v>-604031</v>
      </c>
      <c r="F55" s="200">
        <v>0</v>
      </c>
      <c r="H55" s="200">
        <v>0</v>
      </c>
    </row>
    <row r="56" spans="1:13" ht="23.25" customHeight="1">
      <c r="A56" s="16" t="s">
        <v>116</v>
      </c>
      <c r="B56" s="200">
        <v>1676165</v>
      </c>
      <c r="D56" s="200">
        <v>1431431</v>
      </c>
      <c r="F56" s="200">
        <v>706729</v>
      </c>
      <c r="G56" s="193"/>
      <c r="H56" s="200">
        <v>355140</v>
      </c>
      <c r="J56" s="44"/>
    </row>
    <row r="57" spans="1:13" ht="24" customHeight="1">
      <c r="A57" s="16" t="s">
        <v>82</v>
      </c>
      <c r="B57" s="200">
        <v>-2930700</v>
      </c>
      <c r="D57" s="200">
        <v>-7842281</v>
      </c>
      <c r="F57" s="200">
        <v>0</v>
      </c>
      <c r="G57" s="193"/>
      <c r="H57" s="200">
        <v>0</v>
      </c>
      <c r="J57" s="44"/>
    </row>
    <row r="58" spans="1:13" ht="24" customHeight="1">
      <c r="A58" s="16" t="s">
        <v>114</v>
      </c>
      <c r="B58" s="200">
        <v>1219169</v>
      </c>
      <c r="D58" s="200">
        <v>1561191</v>
      </c>
      <c r="F58" s="200">
        <v>5055576</v>
      </c>
      <c r="G58" s="193"/>
      <c r="H58" s="200">
        <v>348418</v>
      </c>
      <c r="J58" s="44"/>
    </row>
    <row r="59" spans="1:13" ht="24" customHeight="1">
      <c r="A59" s="24" t="s">
        <v>149</v>
      </c>
      <c r="B59" s="39">
        <f>SUM(B48:B58)</f>
        <v>-171468667</v>
      </c>
      <c r="C59" s="49"/>
      <c r="D59" s="39">
        <f>SUM(D48:D58)</f>
        <v>-106128036</v>
      </c>
      <c r="E59" s="40"/>
      <c r="F59" s="39">
        <f>SUM(F48:F58)</f>
        <v>-3144459</v>
      </c>
      <c r="G59" s="40"/>
      <c r="H59" s="39">
        <f>SUM(H48:H58)</f>
        <v>32846087</v>
      </c>
    </row>
    <row r="60" spans="1:13" ht="24" customHeight="1">
      <c r="C60" s="193"/>
      <c r="F60" s="200"/>
      <c r="H60" s="200"/>
      <c r="J60" s="44"/>
    </row>
    <row r="61" spans="1:13" ht="24" customHeight="1">
      <c r="A61" s="28" t="s">
        <v>33</v>
      </c>
      <c r="F61" s="200"/>
      <c r="H61" s="200"/>
      <c r="I61" s="29"/>
      <c r="J61" s="29"/>
      <c r="K61" s="29"/>
    </row>
    <row r="62" spans="1:13" s="29" customFormat="1" ht="23.25" customHeight="1">
      <c r="A62" s="16" t="s">
        <v>98</v>
      </c>
      <c r="B62" s="195"/>
      <c r="C62" s="200"/>
      <c r="D62" s="195"/>
      <c r="E62" s="200"/>
      <c r="F62" s="195"/>
      <c r="G62" s="200"/>
      <c r="H62" s="195"/>
      <c r="I62" s="18"/>
      <c r="J62" s="18"/>
      <c r="K62" s="18"/>
    </row>
    <row r="63" spans="1:13" ht="23.25" customHeight="1">
      <c r="A63" s="16" t="s">
        <v>101</v>
      </c>
      <c r="B63" s="195">
        <v>183796069</v>
      </c>
      <c r="D63" s="195">
        <v>75110416</v>
      </c>
      <c r="F63" s="195">
        <v>293508145</v>
      </c>
      <c r="H63" s="195">
        <v>-67329082</v>
      </c>
    </row>
    <row r="64" spans="1:13" ht="23.25" customHeight="1">
      <c r="A64" s="16" t="s">
        <v>206</v>
      </c>
      <c r="B64" s="195"/>
      <c r="D64" s="195"/>
      <c r="F64" s="195"/>
      <c r="H64" s="195"/>
      <c r="J64" s="44"/>
      <c r="K64" s="44"/>
    </row>
    <row r="65" spans="1:11" ht="23.25" customHeight="1">
      <c r="A65" s="201" t="s">
        <v>205</v>
      </c>
      <c r="B65" s="193">
        <v>-36745100</v>
      </c>
      <c r="D65" s="193">
        <v>-40968577</v>
      </c>
      <c r="F65" s="193">
        <v>-21066772</v>
      </c>
      <c r="H65" s="193">
        <v>-39614199</v>
      </c>
    </row>
    <row r="66" spans="1:11" ht="23.25" customHeight="1">
      <c r="A66" s="16" t="s">
        <v>132</v>
      </c>
      <c r="B66" s="200">
        <v>-1500000</v>
      </c>
      <c r="D66" s="200">
        <v>-1400000</v>
      </c>
      <c r="F66" s="195">
        <v>0</v>
      </c>
      <c r="H66" s="195">
        <v>0</v>
      </c>
    </row>
    <row r="67" spans="1:11" ht="23.25" customHeight="1">
      <c r="A67" s="16" t="s">
        <v>133</v>
      </c>
      <c r="B67" s="195">
        <v>-104857840</v>
      </c>
      <c r="D67" s="195">
        <v>-117500000</v>
      </c>
      <c r="F67" s="195">
        <v>-105000000</v>
      </c>
      <c r="H67" s="195">
        <v>-67500000</v>
      </c>
    </row>
    <row r="68" spans="1:11" ht="23.25" customHeight="1">
      <c r="A68" s="16" t="s">
        <v>134</v>
      </c>
      <c r="B68" s="195">
        <v>0</v>
      </c>
      <c r="D68" s="195">
        <v>-6814590</v>
      </c>
      <c r="F68" s="195">
        <v>0</v>
      </c>
      <c r="H68" s="195">
        <v>-6814590</v>
      </c>
    </row>
    <row r="69" spans="1:11" ht="23.25" customHeight="1">
      <c r="A69" s="16" t="s">
        <v>229</v>
      </c>
      <c r="B69" s="195">
        <v>14200000</v>
      </c>
      <c r="D69" s="195">
        <v>0</v>
      </c>
      <c r="F69" s="195">
        <v>0</v>
      </c>
      <c r="H69" s="195">
        <v>0</v>
      </c>
    </row>
    <row r="70" spans="1:11" ht="23.25" customHeight="1">
      <c r="A70" s="16" t="s">
        <v>135</v>
      </c>
      <c r="B70" s="195">
        <v>-181202371</v>
      </c>
      <c r="D70" s="195">
        <v>-200827342</v>
      </c>
      <c r="F70" s="195">
        <v>-140938458</v>
      </c>
      <c r="H70" s="195">
        <v>-155021740</v>
      </c>
    </row>
    <row r="71" spans="1:11" ht="23.25" customHeight="1">
      <c r="A71" s="16" t="s">
        <v>136</v>
      </c>
      <c r="B71" s="195">
        <v>-7737660</v>
      </c>
      <c r="D71" s="195">
        <v>-7384858</v>
      </c>
      <c r="F71" s="195">
        <v>-2219482</v>
      </c>
      <c r="H71" s="195">
        <v>-2711676</v>
      </c>
    </row>
    <row r="72" spans="1:11" ht="23.25" customHeight="1">
      <c r="A72" s="24" t="s">
        <v>241</v>
      </c>
      <c r="B72" s="39">
        <f>SUM(B62:B71)</f>
        <v>-134046902</v>
      </c>
      <c r="C72" s="40"/>
      <c r="D72" s="39">
        <f>SUM(D62:D71)</f>
        <v>-299784951</v>
      </c>
      <c r="E72" s="40"/>
      <c r="F72" s="39">
        <f>SUM(F62:F71)</f>
        <v>24283433</v>
      </c>
      <c r="G72" s="40"/>
      <c r="H72" s="39">
        <f>SUM(H62:H71)</f>
        <v>-338991287</v>
      </c>
    </row>
    <row r="73" spans="1:11" ht="23.25" customHeight="1">
      <c r="A73" s="16" t="s">
        <v>170</v>
      </c>
      <c r="B73" s="157"/>
      <c r="D73" s="157"/>
      <c r="F73" s="157"/>
      <c r="H73" s="157"/>
      <c r="J73" s="44"/>
      <c r="K73" s="44"/>
    </row>
    <row r="74" spans="1:11" ht="23.25" customHeight="1">
      <c r="A74" s="16" t="s">
        <v>119</v>
      </c>
      <c r="B74" s="193">
        <f>B45+B59+B72</f>
        <v>-8766434</v>
      </c>
      <c r="C74" s="193"/>
      <c r="D74" s="193">
        <v>-60393602</v>
      </c>
      <c r="E74" s="193"/>
      <c r="F74" s="193">
        <f>F72+F45+F59</f>
        <v>-32357292</v>
      </c>
      <c r="G74" s="193"/>
      <c r="H74" s="193">
        <v>-8976765</v>
      </c>
      <c r="I74" s="29"/>
      <c r="J74" s="29"/>
      <c r="K74" s="29"/>
    </row>
    <row r="75" spans="1:11" s="29" customFormat="1" ht="23.25" customHeight="1">
      <c r="A75" s="16" t="s">
        <v>117</v>
      </c>
      <c r="B75" s="193">
        <v>3189367</v>
      </c>
      <c r="C75" s="200"/>
      <c r="D75" s="193">
        <v>-6074668</v>
      </c>
      <c r="E75" s="200"/>
      <c r="F75" s="193">
        <v>0</v>
      </c>
      <c r="G75" s="200"/>
      <c r="H75" s="193">
        <v>0</v>
      </c>
    </row>
    <row r="76" spans="1:11" s="29" customFormat="1" ht="23.25" customHeight="1">
      <c r="A76" s="24" t="s">
        <v>170</v>
      </c>
      <c r="B76" s="150">
        <f>SUM(B74:B75)</f>
        <v>-5577067</v>
      </c>
      <c r="C76" s="40"/>
      <c r="D76" s="150">
        <f>SUM(D74:D75)</f>
        <v>-66468270</v>
      </c>
      <c r="E76" s="40"/>
      <c r="F76" s="150">
        <f>SUM(F74:F75)</f>
        <v>-32357292</v>
      </c>
      <c r="G76" s="40"/>
      <c r="H76" s="150">
        <f>SUM(H74:H75)</f>
        <v>-8976765</v>
      </c>
    </row>
    <row r="77" spans="1:11" s="29" customFormat="1" ht="23.25" customHeight="1">
      <c r="A77" s="16" t="s">
        <v>62</v>
      </c>
      <c r="B77" s="37">
        <f>+SFP!F9</f>
        <v>91126266</v>
      </c>
      <c r="C77" s="200"/>
      <c r="D77" s="37">
        <v>157594536</v>
      </c>
      <c r="E77" s="200"/>
      <c r="F77" s="37">
        <f>+SFP!J9</f>
        <v>34102081</v>
      </c>
      <c r="G77" s="200"/>
      <c r="H77" s="37">
        <v>43078846</v>
      </c>
      <c r="I77" s="18"/>
      <c r="J77" s="18"/>
      <c r="K77" s="18"/>
    </row>
    <row r="78" spans="1:11" ht="23.25" customHeight="1" thickBot="1">
      <c r="A78" s="24" t="s">
        <v>91</v>
      </c>
      <c r="B78" s="93">
        <f>SUM(B76:B77)</f>
        <v>85549199</v>
      </c>
      <c r="C78" s="40"/>
      <c r="D78" s="93">
        <f>SUM(D76:D77)</f>
        <v>91126266</v>
      </c>
      <c r="E78" s="40"/>
      <c r="F78" s="93">
        <f>SUM(F76:F77)</f>
        <v>1744789</v>
      </c>
      <c r="G78" s="40"/>
      <c r="H78" s="93">
        <f>SUM(H76:H77)</f>
        <v>34102081</v>
      </c>
    </row>
    <row r="79" spans="1:11" ht="23.25" customHeight="1" thickTop="1">
      <c r="B79" s="37"/>
      <c r="D79" s="37"/>
      <c r="F79" s="200"/>
      <c r="H79" s="200"/>
    </row>
    <row r="80" spans="1:11" ht="23.25" customHeight="1">
      <c r="A80" s="28" t="s">
        <v>36</v>
      </c>
      <c r="F80" s="200"/>
      <c r="H80" s="200"/>
    </row>
    <row r="81" spans="1:8" ht="23.25" customHeight="1">
      <c r="A81" s="24" t="s">
        <v>47</v>
      </c>
      <c r="F81" s="200"/>
      <c r="H81" s="200"/>
    </row>
    <row r="82" spans="1:8" ht="23.25" customHeight="1">
      <c r="A82" s="16" t="s">
        <v>225</v>
      </c>
      <c r="B82" s="200">
        <v>34602512</v>
      </c>
      <c r="D82" s="200">
        <v>0</v>
      </c>
      <c r="F82" s="200">
        <v>2637271</v>
      </c>
      <c r="H82" s="200">
        <v>0</v>
      </c>
    </row>
    <row r="83" spans="1:8" ht="22.25" customHeight="1">
      <c r="A83" s="16" t="s">
        <v>226</v>
      </c>
      <c r="F83" s="200"/>
      <c r="H83" s="200"/>
    </row>
    <row r="84" spans="1:8" ht="23.25" customHeight="1">
      <c r="A84" s="16" t="s">
        <v>227</v>
      </c>
      <c r="B84" s="200">
        <v>0</v>
      </c>
      <c r="D84" s="200">
        <v>0</v>
      </c>
      <c r="F84" s="200">
        <v>171367610</v>
      </c>
      <c r="H84" s="200">
        <v>0</v>
      </c>
    </row>
    <row r="85" spans="1:8" ht="23.25" customHeight="1">
      <c r="A85" s="16" t="s">
        <v>171</v>
      </c>
      <c r="B85" s="200">
        <v>18955005</v>
      </c>
      <c r="D85" s="200">
        <v>21487031</v>
      </c>
      <c r="F85" s="200">
        <v>361762</v>
      </c>
      <c r="H85" s="200">
        <v>201778</v>
      </c>
    </row>
    <row r="87" spans="1:8" ht="23.25" customHeight="1">
      <c r="B87" s="193"/>
      <c r="C87" s="193"/>
      <c r="D87" s="193"/>
      <c r="E87" s="193"/>
      <c r="G87" s="193"/>
    </row>
  </sheetData>
  <mergeCells count="5">
    <mergeCell ref="B7:H7"/>
    <mergeCell ref="B4:D4"/>
    <mergeCell ref="F4:H4"/>
    <mergeCell ref="B5:D5"/>
    <mergeCell ref="F5:H5"/>
  </mergeCells>
  <pageMargins left="0.8" right="0.7" top="0.48" bottom="0.4" header="0.49" footer="0.4"/>
  <pageSetup paperSize="9" scale="78" firstPageNumber="16" orientation="portrait" useFirstPageNumber="1" r:id="rId1"/>
  <headerFooter>
    <oddFooter>&amp;L  หมายเหตุประกอบงบการเงินเป็นส่วนหนึ่งของงบการเงินนี้
&amp;C&amp;P</oddFooter>
  </headerFooter>
  <rowBreaks count="2" manualBreakCount="2">
    <brk id="31" max="16383" man="1"/>
    <brk id="6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9</vt:i4>
      </vt:variant>
    </vt:vector>
  </HeadingPairs>
  <TitlesOfParts>
    <vt:vector size="16" baseType="lpstr">
      <vt:lpstr>SFP</vt:lpstr>
      <vt:lpstr>SI</vt:lpstr>
      <vt:lpstr>SCE(Conso)</vt:lpstr>
      <vt:lpstr>SCE(Conso) (2)</vt:lpstr>
      <vt:lpstr>SCE</vt:lpstr>
      <vt:lpstr>SCE (2)</vt:lpstr>
      <vt:lpstr>SCF</vt:lpstr>
      <vt:lpstr>SCE!Print_Area</vt:lpstr>
      <vt:lpstr>'SCE (2)'!Print_Area</vt:lpstr>
      <vt:lpstr>'SCE(Conso)'!Print_Area</vt:lpstr>
      <vt:lpstr>'SCE(Conso) (2)'!Print_Area</vt:lpstr>
      <vt:lpstr>SCF!Print_Area</vt:lpstr>
      <vt:lpstr>SFP!Print_Area</vt:lpstr>
      <vt:lpstr>SI!Print_Area</vt:lpstr>
      <vt:lpstr>SCF!Print_Titles</vt:lpstr>
      <vt:lpstr>SI!Print_Titles</vt:lpstr>
    </vt:vector>
  </TitlesOfParts>
  <Company>PricewaterhouseCoopers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Somjai, Nigonyanont</cp:lastModifiedBy>
  <cp:lastPrinted>2021-02-28T08:53:31Z</cp:lastPrinted>
  <dcterms:created xsi:type="dcterms:W3CDTF">2001-07-26T07:12:28Z</dcterms:created>
  <dcterms:modified xsi:type="dcterms:W3CDTF">2021-02-28T08:53:35Z</dcterms:modified>
</cp:coreProperties>
</file>