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 defaultThemeVersion="124226"/>
  <bookViews>
    <workbookView xWindow="-120" yWindow="-120" windowWidth="24240" windowHeight="13740" tabRatio="745" activeTab="5"/>
  </bookViews>
  <sheets>
    <sheet name="BS-2-3" sheetId="12" r:id="rId1"/>
    <sheet name="SI-4" sheetId="9" r:id="rId2"/>
    <sheet name="SI-5" sheetId="13" r:id="rId3"/>
    <sheet name="SCE (conso)-6" sheetId="11" r:id="rId4"/>
    <sheet name="SCE-7" sheetId="5" r:id="rId5"/>
    <sheet name="SCF-8-9" sheetId="4" r:id="rId6"/>
  </sheets>
  <definedNames>
    <definedName name="_xlnm.Print_Area" localSheetId="0">'BS-2-3'!$A$1:$J$89</definedName>
    <definedName name="_xlnm.Print_Area" localSheetId="3">'SCE (conso)-6'!$A$1:$AE$45</definedName>
    <definedName name="_xlnm.Print_Area" localSheetId="5">'SCF-8-9'!$A$1:$H$102</definedName>
    <definedName name="_xlnm.Print_Area" localSheetId="2">'SI-5'!$A$1:$J$48</definedName>
    <definedName name="Z_62C88142_195A_406E_A347_1C61EA880C0D_.wvu.PrintArea" localSheetId="5" hidden="1">'SCF-8-9'!$A$1:$F$102</definedName>
    <definedName name="Z_62C88142_195A_406E_A347_1C61EA880C0D_.wvu.PrintArea" localSheetId="1" hidden="1">'SI-4'!$A$1:$J$39</definedName>
    <definedName name="Z_62C88142_195A_406E_A347_1C61EA880C0D_.wvu.PrintArea" localSheetId="2" hidden="1">'SI-5'!$A$1:$J$39</definedName>
    <definedName name="Z_8AE384D2_954E_4FC4_9E7B_72B2DA3D2D3A_.wvu.PrintArea" localSheetId="5" hidden="1">'SCF-8-9'!$A$1:$F$102</definedName>
    <definedName name="Z_8AE384D2_954E_4FC4_9E7B_72B2DA3D2D3A_.wvu.Rows" localSheetId="1" hidden="1">'SI-4'!#REF!</definedName>
    <definedName name="Z_8AE384D2_954E_4FC4_9E7B_72B2DA3D2D3A_.wvu.Rows" localSheetId="2" hidden="1">'SI-5'!#REF!</definedName>
    <definedName name="Z_DFBF4CAE_57D7_4172_8C3A_8E3DF4930C4B_.wvu.PrintArea" localSheetId="5" hidden="1">'SCF-8-9'!$A$1:$F$102</definedName>
    <definedName name="Z_DFBF4CAE_57D7_4172_8C3A_8E3DF4930C4B_.wvu.Rows" localSheetId="1" hidden="1">'SI-4'!#REF!</definedName>
    <definedName name="Z_DFBF4CAE_57D7_4172_8C3A_8E3DF4930C4B_.wvu.Rows" localSheetId="2" hidden="1">'SI-5'!#REF!</definedName>
    <definedName name="Z_E1DB4DD3_3D3D_4C8E_ADFF_122E3B5E40F3_.wvu.PrintArea" localSheetId="5" hidden="1">'SCF-8-9'!$A$1:$F$102</definedName>
    <definedName name="Z_E1DB4DD3_3D3D_4C8E_ADFF_122E3B5E40F3_.wvu.PrintArea" localSheetId="1" hidden="1">'SI-4'!$A$1:$J$39</definedName>
    <definedName name="Z_E1DB4DD3_3D3D_4C8E_ADFF_122E3B5E40F3_.wvu.PrintArea" localSheetId="2" hidden="1">'SI-5'!$A$1:$J$39</definedName>
    <definedName name="Z_E1DB4DD3_3D3D_4C8E_ADFF_122E3B5E40F3_.wvu.Rows" localSheetId="1" hidden="1">'SI-4'!#REF!</definedName>
    <definedName name="Z_E1DB4DD3_3D3D_4C8E_ADFF_122E3B5E40F3_.wvu.Rows" localSheetId="2" hidden="1">'SI-5'!#REF!</definedName>
  </definedNames>
  <calcPr calcId="145621"/>
  <customWorkbookViews>
    <customWorkbookView name="PwC User - Personal View" guid="{DFBF4CAE-57D7-4172-8C3A-8E3DF4930C4B}" mergeInterval="0" personalView="1" maximized="1" windowWidth="1020" windowHeight="592" tabRatio="599" activeSheetId="4"/>
    <customWorkbookView name="AIS - Personal View" guid="{62C88142-195A-406E-A347-1C61EA880C0D}" mergeInterval="0" personalView="1" maximized="1" windowWidth="1276" windowHeight="848" tabRatio="599" activeSheetId="1"/>
    <customWorkbookView name="MS-WINXPPRD - Personal View" guid="{E1DB4DD3-3D3D-4C8E-ADFF-122E3B5E40F3}" mergeInterval="0" personalView="1" maximized="1" windowWidth="1020" windowHeight="592" tabRatio="599" activeSheetId="4"/>
    <customWorkbookView name="KPMG - Personal View" guid="{8AE384D2-954E-4FC4-9E7B-72B2DA3D2D3A}" mergeInterval="0" personalView="1" maximized="1" windowWidth="994" windowHeight="517" tabRatio="599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87" i="4" l="1"/>
  <c r="F87" i="4"/>
  <c r="D87" i="4"/>
  <c r="B87" i="4"/>
  <c r="J19" i="13" l="1"/>
  <c r="H19" i="13"/>
  <c r="F19" i="13"/>
  <c r="D19" i="13"/>
  <c r="F13" i="4" l="1"/>
  <c r="B13" i="4"/>
  <c r="F14" i="4"/>
  <c r="B14" i="4"/>
  <c r="AC37" i="11"/>
  <c r="O37" i="11"/>
  <c r="AA13" i="11"/>
  <c r="W30" i="11" l="1"/>
  <c r="U30" i="11"/>
  <c r="S30" i="11"/>
  <c r="Q30" i="11"/>
  <c r="O30" i="11"/>
  <c r="M30" i="11"/>
  <c r="J30" i="11"/>
  <c r="H30" i="11"/>
  <c r="F30" i="11"/>
  <c r="D30" i="11"/>
  <c r="AE13" i="11"/>
  <c r="J31" i="13"/>
  <c r="J33" i="13" s="1"/>
  <c r="H31" i="13"/>
  <c r="H33" i="13" s="1"/>
  <c r="F31" i="13"/>
  <c r="F33" i="13" s="1"/>
  <c r="D31" i="13"/>
  <c r="D33" i="13" s="1"/>
  <c r="F72" i="4" l="1"/>
  <c r="N26" i="5"/>
  <c r="N27" i="5" s="1"/>
  <c r="L27" i="5"/>
  <c r="J27" i="5"/>
  <c r="H27" i="5"/>
  <c r="F27" i="5"/>
  <c r="D27" i="5"/>
  <c r="AC30" i="11"/>
  <c r="AA28" i="11"/>
  <c r="Y24" i="11"/>
  <c r="AA24" i="11" s="1"/>
  <c r="D39" i="13"/>
  <c r="AE28" i="11" l="1"/>
  <c r="D34" i="12"/>
  <c r="H34" i="12"/>
  <c r="B72" i="4" l="1"/>
  <c r="H72" i="4"/>
  <c r="D72" i="4"/>
  <c r="AE24" i="11" l="1"/>
  <c r="S42" i="11"/>
  <c r="Y29" i="11"/>
  <c r="AC16" i="11"/>
  <c r="AC17" i="11" s="1"/>
  <c r="AA29" i="11" l="1"/>
  <c r="Y30" i="11"/>
  <c r="D59" i="12"/>
  <c r="AE29" i="11" l="1"/>
  <c r="AE30" i="11" s="1"/>
  <c r="AA30" i="11"/>
  <c r="L18" i="5"/>
  <c r="J13" i="13" l="1"/>
  <c r="J21" i="13" s="1"/>
  <c r="H13" i="13"/>
  <c r="H21" i="13" s="1"/>
  <c r="F13" i="13"/>
  <c r="D13" i="13"/>
  <c r="D21" i="13" s="1"/>
  <c r="J24" i="13" l="1"/>
  <c r="J26" i="13" s="1"/>
  <c r="F21" i="13"/>
  <c r="F24" i="13" s="1"/>
  <c r="F26" i="13" s="1"/>
  <c r="D35" i="4" s="1"/>
  <c r="D24" i="13"/>
  <c r="D26" i="13" s="1"/>
  <c r="H24" i="13"/>
  <c r="H26" i="13" s="1"/>
  <c r="H37" i="13" s="1"/>
  <c r="B11" i="4" l="1"/>
  <c r="D34" i="13"/>
  <c r="F11" i="4"/>
  <c r="F35" i="4" s="1"/>
  <c r="J15" i="5"/>
  <c r="N15" i="5" s="1"/>
  <c r="J39" i="13"/>
  <c r="J34" i="13"/>
  <c r="J44" i="13" s="1"/>
  <c r="F34" i="13"/>
  <c r="F44" i="13" s="1"/>
  <c r="H34" i="13"/>
  <c r="H42" i="13" l="1"/>
  <c r="J30" i="5" s="1"/>
  <c r="F39" i="13"/>
  <c r="H39" i="13"/>
  <c r="H18" i="11"/>
  <c r="F18" i="11"/>
  <c r="H21" i="11"/>
  <c r="F21" i="11"/>
  <c r="H44" i="13" l="1"/>
  <c r="Y42" i="11"/>
  <c r="Y41" i="11"/>
  <c r="AA41" i="11" s="1"/>
  <c r="AE41" i="11" s="1"/>
  <c r="Y38" i="11"/>
  <c r="AA38" i="11" s="1"/>
  <c r="AE38" i="11" s="1"/>
  <c r="Y37" i="11"/>
  <c r="AA37" i="11" s="1"/>
  <c r="J39" i="11"/>
  <c r="H39" i="11"/>
  <c r="F39" i="11"/>
  <c r="D39" i="11"/>
  <c r="W34" i="11"/>
  <c r="U34" i="11"/>
  <c r="S34" i="11"/>
  <c r="Q34" i="11"/>
  <c r="O34" i="11"/>
  <c r="M34" i="11"/>
  <c r="J34" i="11"/>
  <c r="J43" i="11" s="1"/>
  <c r="D78" i="12" s="1"/>
  <c r="H34" i="11"/>
  <c r="F34" i="11"/>
  <c r="D34" i="11"/>
  <c r="D43" i="11" s="1"/>
  <c r="Y33" i="11"/>
  <c r="AA33" i="11" s="1"/>
  <c r="AC33" i="11" s="1"/>
  <c r="AC34" i="11" s="1"/>
  <c r="F43" i="11" l="1"/>
  <c r="H43" i="11"/>
  <c r="AA42" i="11"/>
  <c r="AE42" i="11" s="1"/>
  <c r="Y34" i="11"/>
  <c r="AA34" i="11"/>
  <c r="AE33" i="11"/>
  <c r="AE34" i="11" s="1"/>
  <c r="J17" i="11" l="1"/>
  <c r="J18" i="11" s="1"/>
  <c r="J21" i="11" s="1"/>
  <c r="J20" i="11"/>
  <c r="N18" i="5" l="1"/>
  <c r="N22" i="5"/>
  <c r="L31" i="5"/>
  <c r="L34" i="5" s="1"/>
  <c r="H83" i="12" s="1"/>
  <c r="N33" i="5"/>
  <c r="Y16" i="11" l="1"/>
  <c r="L16" i="5"/>
  <c r="L19" i="5" s="1"/>
  <c r="H16" i="5"/>
  <c r="H19" i="5" s="1"/>
  <c r="F16" i="5"/>
  <c r="F19" i="5" s="1"/>
  <c r="D16" i="5"/>
  <c r="D19" i="5" s="1"/>
  <c r="AA16" i="11" l="1"/>
  <c r="AE16" i="11" s="1"/>
  <c r="F85" i="12" l="1"/>
  <c r="J34" i="12"/>
  <c r="J85" i="12" l="1"/>
  <c r="J87" i="12" s="1"/>
  <c r="J67" i="12"/>
  <c r="J59" i="12"/>
  <c r="F87" i="12"/>
  <c r="F67" i="12"/>
  <c r="F59" i="12"/>
  <c r="J17" i="12"/>
  <c r="F34" i="12"/>
  <c r="F17" i="12"/>
  <c r="H67" i="12"/>
  <c r="D67" i="12"/>
  <c r="H59" i="12"/>
  <c r="A40" i="12"/>
  <c r="H17" i="12"/>
  <c r="D17" i="12"/>
  <c r="H69" i="12" l="1"/>
  <c r="J36" i="12"/>
  <c r="F36" i="12"/>
  <c r="J69" i="12"/>
  <c r="J89" i="12" s="1"/>
  <c r="F69" i="12"/>
  <c r="F89" i="12" s="1"/>
  <c r="D69" i="12"/>
  <c r="H36" i="12"/>
  <c r="D36" i="12"/>
  <c r="H31" i="5" l="1"/>
  <c r="H34" i="5" s="1"/>
  <c r="H81" i="12" s="1"/>
  <c r="F31" i="5"/>
  <c r="F34" i="5" s="1"/>
  <c r="H78" i="12" s="1"/>
  <c r="D31" i="5"/>
  <c r="D34" i="5" s="1"/>
  <c r="J31" i="9"/>
  <c r="J33" i="9" s="1"/>
  <c r="J19" i="9"/>
  <c r="J13" i="9"/>
  <c r="J21" i="9" s="1"/>
  <c r="F31" i="9"/>
  <c r="F33" i="9" s="1"/>
  <c r="F19" i="9"/>
  <c r="F13" i="9"/>
  <c r="F21" i="9" l="1"/>
  <c r="F24" i="9" s="1"/>
  <c r="F26" i="9" s="1"/>
  <c r="F34" i="9" s="1"/>
  <c r="F44" i="9" s="1"/>
  <c r="J24" i="9"/>
  <c r="J26" i="9" s="1"/>
  <c r="D46" i="4"/>
  <c r="D49" i="4" s="1"/>
  <c r="D89" i="4" s="1"/>
  <c r="N16" i="5"/>
  <c r="N19" i="5" s="1"/>
  <c r="J16" i="5"/>
  <c r="J19" i="5" s="1"/>
  <c r="J34" i="9" l="1"/>
  <c r="J44" i="9" s="1"/>
  <c r="H35" i="4"/>
  <c r="H46" i="4" s="1"/>
  <c r="D91" i="4"/>
  <c r="D93" i="4" s="1"/>
  <c r="F39" i="9"/>
  <c r="J39" i="9" l="1"/>
  <c r="H49" i="4"/>
  <c r="H31" i="9"/>
  <c r="H33" i="9" s="1"/>
  <c r="D31" i="9"/>
  <c r="D33" i="9" s="1"/>
  <c r="H19" i="9"/>
  <c r="D19" i="9"/>
  <c r="H89" i="4" l="1"/>
  <c r="H91" i="4" s="1"/>
  <c r="H93" i="4" s="1"/>
  <c r="AC39" i="11"/>
  <c r="U39" i="11"/>
  <c r="U43" i="11" s="1"/>
  <c r="M39" i="11"/>
  <c r="M43" i="11" s="1"/>
  <c r="D81" i="12" s="1"/>
  <c r="W39" i="11"/>
  <c r="W43" i="11" s="1"/>
  <c r="Q39" i="11"/>
  <c r="Q43" i="11" s="1"/>
  <c r="AC43" i="11" l="1"/>
  <c r="D86" i="12" s="1"/>
  <c r="S39" i="11"/>
  <c r="S43" i="11" s="1"/>
  <c r="Y39" i="11" l="1"/>
  <c r="Y43" i="11" s="1"/>
  <c r="D83" i="12" s="1"/>
  <c r="D20" i="11" l="1"/>
  <c r="M20" i="11"/>
  <c r="Q20" i="11"/>
  <c r="U20" i="11"/>
  <c r="W20" i="11"/>
  <c r="AC20" i="11"/>
  <c r="D17" i="11"/>
  <c r="M17" i="11"/>
  <c r="S17" i="11"/>
  <c r="U17" i="11"/>
  <c r="Y17" i="11" l="1"/>
  <c r="AA17" i="11" s="1"/>
  <c r="S20" i="11" l="1"/>
  <c r="Y20" i="11" l="1"/>
  <c r="U18" i="11"/>
  <c r="U21" i="11" s="1"/>
  <c r="S18" i="11"/>
  <c r="S21" i="11" s="1"/>
  <c r="Q18" i="11"/>
  <c r="Q21" i="11" s="1"/>
  <c r="O18" i="11"/>
  <c r="O21" i="11" s="1"/>
  <c r="M18" i="11"/>
  <c r="M21" i="11" s="1"/>
  <c r="D18" i="11"/>
  <c r="D21" i="11" s="1"/>
  <c r="W18" i="11"/>
  <c r="W21" i="11" s="1"/>
  <c r="AC18" i="11"/>
  <c r="AC21" i="11" s="1"/>
  <c r="AA20" i="11" l="1"/>
  <c r="AE20" i="11" s="1"/>
  <c r="AE17" i="11"/>
  <c r="AE18" i="11" s="1"/>
  <c r="Y18" i="11"/>
  <c r="Y21" i="11" s="1"/>
  <c r="AA18" i="11"/>
  <c r="AA21" i="11" s="1"/>
  <c r="H13" i="9"/>
  <c r="D13" i="9"/>
  <c r="D21" i="9" s="1"/>
  <c r="AE21" i="11" l="1"/>
  <c r="H21" i="9"/>
  <c r="H24" i="9" s="1"/>
  <c r="H26" i="9" s="1"/>
  <c r="D24" i="9"/>
  <c r="D26" i="9" s="1"/>
  <c r="B35" i="4" s="1"/>
  <c r="B46" i="4" s="1"/>
  <c r="H37" i="9" l="1"/>
  <c r="H34" i="9"/>
  <c r="H42" i="9" s="1"/>
  <c r="H44" i="9" s="1"/>
  <c r="AE37" i="11"/>
  <c r="D34" i="9"/>
  <c r="D44" i="9" s="1"/>
  <c r="F46" i="4"/>
  <c r="H39" i="9" l="1"/>
  <c r="B49" i="4"/>
  <c r="B89" i="4" s="1"/>
  <c r="B91" i="4" s="1"/>
  <c r="F49" i="4"/>
  <c r="F89" i="4" s="1"/>
  <c r="N30" i="5"/>
  <c r="N31" i="5" s="1"/>
  <c r="N34" i="5" s="1"/>
  <c r="J31" i="5"/>
  <c r="J34" i="5" l="1"/>
  <c r="H82" i="12" s="1"/>
  <c r="H85" i="12" s="1"/>
  <c r="H87" i="12" s="1"/>
  <c r="H89" i="12" s="1"/>
  <c r="F91" i="4"/>
  <c r="F93" i="4" s="1"/>
  <c r="B93" i="4"/>
  <c r="O39" i="11"/>
  <c r="O43" i="11" s="1"/>
  <c r="D39" i="9"/>
  <c r="D82" i="12" l="1"/>
  <c r="D85" i="12" s="1"/>
  <c r="D87" i="12" s="1"/>
  <c r="D89" i="12" s="1"/>
  <c r="AE39" i="11"/>
  <c r="AE43" i="11" s="1"/>
  <c r="AA39" i="11"/>
  <c r="AA43" i="11" s="1"/>
  <c r="D42" i="13" l="1"/>
  <c r="D44" i="13" s="1"/>
</calcChain>
</file>

<file path=xl/sharedStrings.xml><?xml version="1.0" encoding="utf-8"?>
<sst xmlns="http://schemas.openxmlformats.org/spreadsheetml/2006/main" count="429" uniqueCount="269">
  <si>
    <t>Other current assets</t>
  </si>
  <si>
    <t>31 December</t>
  </si>
  <si>
    <t>Consolidated</t>
  </si>
  <si>
    <t xml:space="preserve"> </t>
  </si>
  <si>
    <t>Total</t>
  </si>
  <si>
    <t>share capital</t>
  </si>
  <si>
    <t>reserve</t>
  </si>
  <si>
    <t>Other current liabilities</t>
  </si>
  <si>
    <t>Retained earnings</t>
  </si>
  <si>
    <t>Unappropriated</t>
  </si>
  <si>
    <t>Issued and</t>
  </si>
  <si>
    <t>capital</t>
  </si>
  <si>
    <t>share</t>
  </si>
  <si>
    <t>Cash flows from investing activities</t>
  </si>
  <si>
    <t>Cash flows from financing activities</t>
  </si>
  <si>
    <t>Separate</t>
  </si>
  <si>
    <t>financial statements</t>
  </si>
  <si>
    <t>Assets</t>
  </si>
  <si>
    <t>Current assets</t>
  </si>
  <si>
    <t>Current liabilities</t>
  </si>
  <si>
    <t>Non-current assets</t>
  </si>
  <si>
    <t>Total assets</t>
  </si>
  <si>
    <t>Total liabilities</t>
  </si>
  <si>
    <t>Consolidated financial statements</t>
  </si>
  <si>
    <t>Separate financial statements</t>
  </si>
  <si>
    <t>Note</t>
  </si>
  <si>
    <t>Investments in subsidiaries</t>
  </si>
  <si>
    <t>Other non-current assets</t>
  </si>
  <si>
    <t>Total equity</t>
  </si>
  <si>
    <t>attributable to</t>
  </si>
  <si>
    <t>Share</t>
  </si>
  <si>
    <t>premium</t>
  </si>
  <si>
    <t>Interest received</t>
  </si>
  <si>
    <t>Cash flows from operating activities</t>
  </si>
  <si>
    <t>Changes in operating assets and liabilities</t>
  </si>
  <si>
    <t>Inventories</t>
  </si>
  <si>
    <t>equity</t>
  </si>
  <si>
    <t>Finance costs</t>
  </si>
  <si>
    <t>interests</t>
  </si>
  <si>
    <t>Legal</t>
  </si>
  <si>
    <t>Other finance costs paid</t>
  </si>
  <si>
    <t>Interest paid</t>
  </si>
  <si>
    <t xml:space="preserve">   Non-controlling interests</t>
  </si>
  <si>
    <t>Non-</t>
  </si>
  <si>
    <t>controlling</t>
  </si>
  <si>
    <t>Total other</t>
  </si>
  <si>
    <t>components</t>
  </si>
  <si>
    <t>of equity</t>
  </si>
  <si>
    <t>owners</t>
  </si>
  <si>
    <t>Statement of financial position</t>
  </si>
  <si>
    <t xml:space="preserve">Cash and cash equivalents </t>
  </si>
  <si>
    <t xml:space="preserve">Total current assets </t>
  </si>
  <si>
    <t>Investment properties</t>
  </si>
  <si>
    <t xml:space="preserve">Property, plant and equipment  </t>
  </si>
  <si>
    <t xml:space="preserve">Land possessory rights </t>
  </si>
  <si>
    <t>Rubber plantation development costs</t>
  </si>
  <si>
    <t>Withholding tax deducted at source</t>
  </si>
  <si>
    <t xml:space="preserve">Total non-current assets </t>
  </si>
  <si>
    <t xml:space="preserve">Total current liabilities </t>
  </si>
  <si>
    <t xml:space="preserve">Non-current liabilities </t>
  </si>
  <si>
    <t>Deferred tax liabilities</t>
  </si>
  <si>
    <t xml:space="preserve">Total non-current liabilities </t>
  </si>
  <si>
    <t xml:space="preserve">Share capital: </t>
  </si>
  <si>
    <t xml:space="preserve">  Appropriated</t>
  </si>
  <si>
    <t>Other income</t>
  </si>
  <si>
    <t>Total expenses</t>
  </si>
  <si>
    <t>Expenses</t>
  </si>
  <si>
    <t xml:space="preserve">Other comprehensive income </t>
  </si>
  <si>
    <t>Share of other</t>
  </si>
  <si>
    <t>comprehensive</t>
  </si>
  <si>
    <t>Transfer to retained earnings</t>
  </si>
  <si>
    <t>Other components</t>
  </si>
  <si>
    <t>Accrued expenses</t>
  </si>
  <si>
    <t>Increase in rubber plantation development costs</t>
  </si>
  <si>
    <t>Non-controlling interests</t>
  </si>
  <si>
    <t xml:space="preserve">    from financial institutions </t>
  </si>
  <si>
    <t>Advance payment for land possessory rights</t>
  </si>
  <si>
    <t xml:space="preserve">   from financial institutions</t>
  </si>
  <si>
    <t>Changes in</t>
  </si>
  <si>
    <t>ownership</t>
  </si>
  <si>
    <t>interest in</t>
  </si>
  <si>
    <t>subsidiary</t>
  </si>
  <si>
    <t xml:space="preserve">  Non-controlling interests</t>
  </si>
  <si>
    <t xml:space="preserve">Investments in associates </t>
  </si>
  <si>
    <t>Other non-current liability</t>
  </si>
  <si>
    <t xml:space="preserve">Three-month period ended </t>
  </si>
  <si>
    <t>(in thousand Baht)</t>
  </si>
  <si>
    <r>
      <t xml:space="preserve">Administrative expenses </t>
    </r>
    <r>
      <rPr>
        <b/>
        <sz val="14"/>
        <color indexed="12"/>
        <rFont val="Times New Roman"/>
        <family val="1"/>
      </rPr>
      <t xml:space="preserve"> </t>
    </r>
  </si>
  <si>
    <t>Statement of changes in equity (Unaudited)</t>
  </si>
  <si>
    <t>of associates</t>
  </si>
  <si>
    <t>Statement of cash flows (Unaudited)</t>
  </si>
  <si>
    <t>Net increase (decrease) in cash and cash equivalents</t>
  </si>
  <si>
    <t>Tax expense</t>
  </si>
  <si>
    <t>Interest income</t>
  </si>
  <si>
    <t xml:space="preserve">Proceeds from sale of property, plant and equipment </t>
  </si>
  <si>
    <t>Net increase (decrease) in cash and cash equivalents,</t>
  </si>
  <si>
    <t xml:space="preserve">   before effect of exchange rates</t>
  </si>
  <si>
    <t>Distribution costs</t>
  </si>
  <si>
    <t>Non-current provisions for employee benefits</t>
  </si>
  <si>
    <t xml:space="preserve">Bank overdrafts and short-term borrowings </t>
  </si>
  <si>
    <t>Short-term borrowings from related parties</t>
  </si>
  <si>
    <t xml:space="preserve">  Share premium on ordinary shares</t>
  </si>
  <si>
    <t>Revenues</t>
  </si>
  <si>
    <t>Revenues from sales of goods and rendering of services</t>
  </si>
  <si>
    <t>Total revenues</t>
  </si>
  <si>
    <t>Statement of comprehensive income (Unaudited)</t>
  </si>
  <si>
    <t>Provisions for employee benefits</t>
  </si>
  <si>
    <t>Share of loss of associates, net of tax</t>
  </si>
  <si>
    <t>Current portion of long-term borrowings</t>
  </si>
  <si>
    <t xml:space="preserve">Repayment of long-term borrowings </t>
  </si>
  <si>
    <t>Amortisation of rubber plantation development costs</t>
  </si>
  <si>
    <t xml:space="preserve">  Authorised share capital</t>
  </si>
  <si>
    <t>Depreciation and amortisation</t>
  </si>
  <si>
    <t>Taxes paid</t>
  </si>
  <si>
    <t>Restricted deposit at financial institution</t>
  </si>
  <si>
    <t>Liabilities and equity</t>
  </si>
  <si>
    <t>Equity</t>
  </si>
  <si>
    <t xml:space="preserve">  Issued and paid-up share capital</t>
  </si>
  <si>
    <t xml:space="preserve">    Legal reserve</t>
  </si>
  <si>
    <t>Other components of equity</t>
  </si>
  <si>
    <t>Total liabilities and equity</t>
  </si>
  <si>
    <t>Acquisition of intangible assets</t>
  </si>
  <si>
    <t>Exchange differences on translating foreign operations</t>
  </si>
  <si>
    <t xml:space="preserve">  Owners of the parent</t>
  </si>
  <si>
    <t xml:space="preserve">   Owners of  the parent</t>
  </si>
  <si>
    <t xml:space="preserve">Unappropriated </t>
  </si>
  <si>
    <t>(Deficit)</t>
  </si>
  <si>
    <t>of the parent</t>
  </si>
  <si>
    <t>paid-up</t>
  </si>
  <si>
    <t>income (expense)</t>
  </si>
  <si>
    <t>Total comprehensive income (expense) for the period</t>
  </si>
  <si>
    <t>Loss on written-off of property, plant and equipment</t>
  </si>
  <si>
    <t>Cash and cash equivalents as at 1 January</t>
  </si>
  <si>
    <t>Increase in restriced deposit at financial institution</t>
  </si>
  <si>
    <t>Net cash generated from operating activities</t>
  </si>
  <si>
    <t xml:space="preserve">Net cash from operating activities </t>
  </si>
  <si>
    <t>Items that will be reclassified subsequently to profit or loss</t>
  </si>
  <si>
    <t>Retained earnings (Deficit)</t>
  </si>
  <si>
    <t>Balance as at 1 January 2020</t>
  </si>
  <si>
    <t>2020</t>
  </si>
  <si>
    <t>Thai Rubber Latex Group Public Company Limited and its Subsidiaries</t>
  </si>
  <si>
    <t>Trade and other current receivables</t>
  </si>
  <si>
    <t>Current portion of lease liabilities</t>
  </si>
  <si>
    <t>Long-term borrowings</t>
  </si>
  <si>
    <t xml:space="preserve">   net of tax</t>
  </si>
  <si>
    <t xml:space="preserve">Share of loss of associates </t>
  </si>
  <si>
    <t>Gain (loss)</t>
  </si>
  <si>
    <t>on</t>
  </si>
  <si>
    <t>revaluation</t>
  </si>
  <si>
    <t>of assets</t>
  </si>
  <si>
    <t>Exchange</t>
  </si>
  <si>
    <t>differences</t>
  </si>
  <si>
    <t>on translating</t>
  </si>
  <si>
    <t>financial</t>
  </si>
  <si>
    <t>statements</t>
  </si>
  <si>
    <t>on revaluation</t>
  </si>
  <si>
    <t>Amortisation of land possesory rights</t>
  </si>
  <si>
    <t>Costs of sales of goods and rendering of services</t>
  </si>
  <si>
    <t>Comprehensive income (expense) for the period</t>
  </si>
  <si>
    <t xml:space="preserve">    Other comprehensive income (expense)</t>
  </si>
  <si>
    <t>Trade and other current payables</t>
  </si>
  <si>
    <t>Employee benefits paid</t>
  </si>
  <si>
    <t>Repayment of short-term borrowings from related party</t>
  </si>
  <si>
    <t>Supplemental disclosures of cash flow information</t>
  </si>
  <si>
    <t>Non-cash transactions</t>
  </si>
  <si>
    <t xml:space="preserve">   Right-of-use assets under financial lease</t>
  </si>
  <si>
    <t xml:space="preserve">   Capitalised borrowing costs</t>
  </si>
  <si>
    <t>Total items that will be reclassified subsequently to profit or loss</t>
  </si>
  <si>
    <t xml:space="preserve">Thai Rubber Latex Group Public Company Limited and its Subsidiaries </t>
  </si>
  <si>
    <t>Non-current investments in financial assets</t>
  </si>
  <si>
    <t>Intangible assets other than goodwill</t>
  </si>
  <si>
    <t>Advance received from share subscription</t>
  </si>
  <si>
    <t xml:space="preserve">Surplus on share-based payment </t>
  </si>
  <si>
    <t>Share premium</t>
  </si>
  <si>
    <t>Retained earnings (deficit)</t>
  </si>
  <si>
    <t xml:space="preserve">  Unappropriated (deficit)</t>
  </si>
  <si>
    <t xml:space="preserve">Equity attributable to owners </t>
  </si>
  <si>
    <t xml:space="preserve">  of the parent</t>
  </si>
  <si>
    <t>2021</t>
  </si>
  <si>
    <t>Balance as at 1 January 2021</t>
  </si>
  <si>
    <t>Lease liabilities</t>
  </si>
  <si>
    <t>Advance</t>
  </si>
  <si>
    <t xml:space="preserve"> received </t>
  </si>
  <si>
    <t>from share</t>
  </si>
  <si>
    <t xml:space="preserve"> subscription</t>
  </si>
  <si>
    <t xml:space="preserve">Surplus </t>
  </si>
  <si>
    <t xml:space="preserve">on </t>
  </si>
  <si>
    <t xml:space="preserve">share-based </t>
  </si>
  <si>
    <t xml:space="preserve">payment </t>
  </si>
  <si>
    <t xml:space="preserve">  Changes in ownership interests in subsidiaries</t>
  </si>
  <si>
    <t xml:space="preserve">  Total changes in ownership interests in subsidiaries</t>
  </si>
  <si>
    <t xml:space="preserve">    Disposals of non-controlling interests without a change in control</t>
  </si>
  <si>
    <t xml:space="preserve">    Profit for the period</t>
  </si>
  <si>
    <t>Transfer to legal reserve</t>
  </si>
  <si>
    <t>Payment of lease liabilities</t>
  </si>
  <si>
    <t>Net cash used in financing activities</t>
  </si>
  <si>
    <t>Adjustments to reconcile profit to cash receipts (payments)</t>
  </si>
  <si>
    <t>Reversal of loss on inventories devaluation</t>
  </si>
  <si>
    <t>Unrealised loss (gain) on exchange</t>
  </si>
  <si>
    <t>Decrease in bank overdrafts and short-term borrowings</t>
  </si>
  <si>
    <t>Total comprehensive income for the period</t>
  </si>
  <si>
    <t>Comprehensive income for the period</t>
  </si>
  <si>
    <t>(Unaudited)</t>
  </si>
  <si>
    <t>Short-term loans to related party</t>
  </si>
  <si>
    <t>Profit (loss) from operating activities</t>
  </si>
  <si>
    <t>Profit (loss) before income tax expense</t>
  </si>
  <si>
    <t>Profit (loss) for the period</t>
  </si>
  <si>
    <t>Other comprehensive income (expense) for the period,</t>
  </si>
  <si>
    <t xml:space="preserve">Total comprehensive income (expense) for the period </t>
  </si>
  <si>
    <t>Profit (loss) attributable to:</t>
  </si>
  <si>
    <t xml:space="preserve">   Owners of the parent</t>
  </si>
  <si>
    <t>Total comprehensive income (expense) attributable to:</t>
  </si>
  <si>
    <t>Loss on written-off rubber plantation development cost</t>
  </si>
  <si>
    <t>Loss on written-off right-of-use assets</t>
  </si>
  <si>
    <t>Proceeds from repayment of short-term loans to related party</t>
  </si>
  <si>
    <t xml:space="preserve">   Fixed asset payables</t>
  </si>
  <si>
    <t xml:space="preserve">   Issuance of promissory note from a subsidiary to parent company </t>
  </si>
  <si>
    <t xml:space="preserve">      as a settlement of account receivables from the subsidiary</t>
  </si>
  <si>
    <t>Current income tax payable</t>
  </si>
  <si>
    <r>
      <rPr>
        <b/>
        <sz val="14"/>
        <rFont val="Times New Roman"/>
        <family val="1"/>
      </rPr>
      <t xml:space="preserve">Basic earnings (loss) per share </t>
    </r>
    <r>
      <rPr>
        <b/>
        <i/>
        <sz val="14"/>
        <rFont val="Times New Roman"/>
        <family val="1"/>
      </rPr>
      <t>(Baht)</t>
    </r>
  </si>
  <si>
    <t>Basic earnings (loss) per share</t>
  </si>
  <si>
    <t>Other current financial liabilities</t>
  </si>
  <si>
    <t>Other current financial assets</t>
  </si>
  <si>
    <t>Transactions with owners, recorded directly in equity</t>
  </si>
  <si>
    <t>Other non-current liabilities</t>
  </si>
  <si>
    <t>Taxes received</t>
  </si>
  <si>
    <t xml:space="preserve">    Dividends paid in subsidiary</t>
  </si>
  <si>
    <t>Advance for machinery purchase</t>
  </si>
  <si>
    <t>Gain on disposal of property, plant and equipment</t>
  </si>
  <si>
    <t>30 September</t>
  </si>
  <si>
    <t xml:space="preserve">Nine-month period ended </t>
  </si>
  <si>
    <t>Balance as at 30 September 2020</t>
  </si>
  <si>
    <t>Nine-month period ended 30 September 2020</t>
  </si>
  <si>
    <t>Nine-month period ended 30 September 2021</t>
  </si>
  <si>
    <t>Balance as at 30 September 2021</t>
  </si>
  <si>
    <t>Impairment loss of goodwill</t>
  </si>
  <si>
    <t>Acquisition of investment in subsidiary</t>
  </si>
  <si>
    <t>Acquisition of property, plant, and equipment</t>
  </si>
  <si>
    <t>Cash and cash equivalents as at 30 September</t>
  </si>
  <si>
    <t xml:space="preserve">  Contributions by and distributions to owners</t>
  </si>
  <si>
    <t>Long-term loans to related party</t>
  </si>
  <si>
    <t>Gain on disposal of investment properties</t>
  </si>
  <si>
    <t>Dividends received</t>
  </si>
  <si>
    <t>Proceeds from sale of investment properties</t>
  </si>
  <si>
    <t xml:space="preserve">    Issue of ordinary shares</t>
  </si>
  <si>
    <t xml:space="preserve">                        -</t>
  </si>
  <si>
    <t>5, 6</t>
  </si>
  <si>
    <t>3, 9</t>
  </si>
  <si>
    <t xml:space="preserve">(Reversal) Bad and doubtful debts expenses </t>
  </si>
  <si>
    <t>Acquisition of advance for machinery purchase</t>
  </si>
  <si>
    <t>Dividends paid to non-controlling interests</t>
  </si>
  <si>
    <t>Proceeds from long-term loans</t>
  </si>
  <si>
    <t xml:space="preserve">    Loss for the period</t>
  </si>
  <si>
    <t xml:space="preserve"> Total contributions by and distributions to owners</t>
  </si>
  <si>
    <r>
      <t xml:space="preserve">Basic earnings (loss) per share </t>
    </r>
    <r>
      <rPr>
        <b/>
        <i/>
        <sz val="14"/>
        <rFont val="Times New Roman"/>
        <family val="1"/>
      </rPr>
      <t>(Baht)</t>
    </r>
  </si>
  <si>
    <t>Profit from operating activities</t>
  </si>
  <si>
    <t xml:space="preserve">Allowance for expected credit loss of long-term loans to related </t>
  </si>
  <si>
    <t>Impairment loss of non-current investment in financial assests</t>
  </si>
  <si>
    <t>Written-off income tax</t>
  </si>
  <si>
    <t>Net cash used in investing activities</t>
  </si>
  <si>
    <t>Effect of exchange rate changes on cash and cash  equivalents</t>
  </si>
  <si>
    <t>Proceeds from issue of shares</t>
  </si>
  <si>
    <t xml:space="preserve">    party</t>
  </si>
  <si>
    <t xml:space="preserve">Contributions by owners </t>
  </si>
  <si>
    <t xml:space="preserve"> Total contributions by owners</t>
  </si>
  <si>
    <t>Tax (expense) income</t>
  </si>
  <si>
    <t xml:space="preserve">Tax expense </t>
  </si>
  <si>
    <t xml:space="preserve">    without a change in control</t>
  </si>
  <si>
    <t>Proceeds from change in ownership interest in subsidiary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</si>
</sst>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;\(#,##0\)"/>
    <numFmt numFmtId="167" formatCode="_(* #,##0_);_(* \(#,##0\);_(* &quot;-&quot;??_);_(@_)"/>
    <numFmt numFmtId="168" formatCode="_-* #,##0;[Red]\(#,##0\);_-* &quot;-&quot;_-;_-@_-"/>
    <numFmt numFmtId="169" formatCode="0.00_)"/>
  </numFmts>
  <fonts count="21" x14ac:knownFonts="1">
    <font>
      <sz val="11"/>
      <name val="Times New Roman"/>
      <family val="1"/>
    </font>
    <font>
      <sz val="14"/>
      <name val="Cordia New"/>
      <family val="2"/>
    </font>
    <font>
      <sz val="8"/>
      <name val="Times New Roman"/>
      <family val="1"/>
    </font>
    <font>
      <b/>
      <i/>
      <sz val="16"/>
      <name val="Helv"/>
    </font>
    <font>
      <sz val="11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i/>
      <sz val="12"/>
      <name val="Times New Roman"/>
      <family val="1"/>
    </font>
    <font>
      <sz val="15"/>
      <name val="Angsana New"/>
      <family val="1"/>
    </font>
    <font>
      <sz val="14"/>
      <name val="Angsana New"/>
      <family val="1"/>
    </font>
    <font>
      <sz val="12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i/>
      <sz val="14"/>
      <name val="Times New Roman"/>
      <family val="1"/>
    </font>
    <font>
      <b/>
      <sz val="14"/>
      <color indexed="12"/>
      <name val="Times New Roman"/>
      <family val="1"/>
    </font>
    <font>
      <b/>
      <i/>
      <sz val="12"/>
      <name val="Times New Roman"/>
      <family val="1"/>
    </font>
    <font>
      <sz val="12"/>
      <color theme="1"/>
      <name val="Times New Roman"/>
      <family val="1"/>
    </font>
    <font>
      <i/>
      <sz val="15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5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2" fillId="0" borderId="0" applyFont="0" applyFill="0" applyBorder="0" applyAlignment="0" applyProtection="0"/>
    <xf numFmtId="169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4" fillId="0" borderId="0"/>
    <xf numFmtId="0" fontId="11" fillId="0" borderId="0"/>
    <xf numFmtId="0" fontId="11" fillId="0" borderId="0"/>
    <xf numFmtId="0" fontId="1" fillId="0" borderId="0"/>
  </cellStyleXfs>
  <cellXfs count="347">
    <xf numFmtId="0" fontId="0" fillId="0" borderId="0" xfId="0"/>
    <xf numFmtId="166" fontId="5" fillId="0" borderId="0" xfId="0" applyNumberFormat="1" applyFont="1" applyFill="1" applyAlignment="1">
      <alignment horizontal="left" vertical="center"/>
    </xf>
    <xf numFmtId="166" fontId="5" fillId="0" borderId="0" xfId="0" applyNumberFormat="1" applyFont="1" applyFill="1" applyAlignment="1">
      <alignment vertical="center"/>
    </xf>
    <xf numFmtId="166" fontId="6" fillId="0" borderId="0" xfId="0" applyNumberFormat="1" applyFont="1" applyFill="1" applyBorder="1" applyAlignment="1">
      <alignment horizontal="left" vertical="center"/>
    </xf>
    <xf numFmtId="164" fontId="5" fillId="0" borderId="0" xfId="1" applyNumberFormat="1" applyFont="1" applyFill="1" applyBorder="1" applyAlignment="1">
      <alignment horizontal="right" vertical="center"/>
    </xf>
    <xf numFmtId="164" fontId="5" fillId="0" borderId="1" xfId="1" applyNumberFormat="1" applyFont="1" applyFill="1" applyBorder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166" fontId="7" fillId="0" borderId="0" xfId="0" applyNumberFormat="1" applyFont="1" applyFill="1" applyAlignment="1">
      <alignment horizontal="left" vertical="center"/>
    </xf>
    <xf numFmtId="164" fontId="0" fillId="0" borderId="0" xfId="0" quotePrefix="1" applyNumberFormat="1" applyFont="1" applyFill="1" applyAlignment="1">
      <alignment horizontal="center" vertical="center"/>
    </xf>
    <xf numFmtId="164" fontId="0" fillId="0" borderId="0" xfId="0" applyNumberFormat="1" applyFont="1" applyFill="1" applyBorder="1" applyAlignment="1">
      <alignment horizontal="right" vertical="center"/>
    </xf>
    <xf numFmtId="164" fontId="0" fillId="0" borderId="0" xfId="1" applyNumberFormat="1" applyFont="1" applyFill="1" applyBorder="1" applyAlignment="1">
      <alignment horizontal="right" vertical="center"/>
    </xf>
    <xf numFmtId="164" fontId="0" fillId="0" borderId="0" xfId="0" applyNumberFormat="1" applyFont="1" applyFill="1" applyAlignment="1">
      <alignment vertical="center"/>
    </xf>
    <xf numFmtId="0" fontId="0" fillId="0" borderId="0" xfId="0" applyNumberFormat="1" applyFont="1" applyFill="1" applyAlignment="1">
      <alignment horizontal="left" vertical="center"/>
    </xf>
    <xf numFmtId="164" fontId="0" fillId="0" borderId="0" xfId="0" applyNumberFormat="1" applyFont="1" applyFill="1" applyAlignment="1">
      <alignment horizontal="center" vertical="center"/>
    </xf>
    <xf numFmtId="166" fontId="8" fillId="0" borderId="0" xfId="0" applyNumberFormat="1" applyFont="1" applyFill="1" applyAlignment="1">
      <alignment horizontal="center" vertical="center"/>
    </xf>
    <xf numFmtId="164" fontId="5" fillId="0" borderId="2" xfId="1" applyNumberFormat="1" applyFont="1" applyFill="1" applyBorder="1" applyAlignment="1">
      <alignment horizontal="right" vertical="center"/>
    </xf>
    <xf numFmtId="166" fontId="0" fillId="0" borderId="0" xfId="0" applyNumberFormat="1" applyFont="1" applyFill="1" applyAlignment="1">
      <alignment horizontal="left" vertical="center"/>
    </xf>
    <xf numFmtId="166" fontId="0" fillId="0" borderId="0" xfId="0" applyNumberFormat="1" applyFont="1" applyFill="1" applyAlignment="1">
      <alignment vertical="center"/>
    </xf>
    <xf numFmtId="164" fontId="0" fillId="0" borderId="0" xfId="1" applyNumberFormat="1" applyFont="1" applyFill="1" applyAlignment="1">
      <alignment horizontal="center" vertical="center"/>
    </xf>
    <xf numFmtId="164" fontId="0" fillId="0" borderId="0" xfId="1" applyNumberFormat="1" applyFont="1" applyFill="1" applyAlignment="1">
      <alignment horizontal="right" vertical="center"/>
    </xf>
    <xf numFmtId="164" fontId="0" fillId="0" borderId="0" xfId="0" applyNumberFormat="1" applyFont="1" applyFill="1" applyAlignment="1">
      <alignment horizontal="right" vertical="center"/>
    </xf>
    <xf numFmtId="164" fontId="0" fillId="0" borderId="0" xfId="0" applyNumberFormat="1" applyFont="1" applyFill="1" applyBorder="1" applyAlignment="1">
      <alignment horizontal="center" vertical="center"/>
    </xf>
    <xf numFmtId="166" fontId="13" fillId="0" borderId="0" xfId="0" applyNumberFormat="1" applyFont="1" applyFill="1" applyAlignment="1">
      <alignment vertical="center"/>
    </xf>
    <xf numFmtId="164" fontId="13" fillId="0" borderId="0" xfId="1" applyNumberFormat="1" applyFont="1" applyFill="1" applyAlignment="1">
      <alignment horizontal="right" vertical="center"/>
    </xf>
    <xf numFmtId="0" fontId="0" fillId="0" borderId="0" xfId="0" applyFont="1" applyFill="1" applyAlignment="1"/>
    <xf numFmtId="164" fontId="0" fillId="0" borderId="0" xfId="1" applyNumberFormat="1" applyFont="1" applyFill="1" applyBorder="1" applyAlignment="1">
      <alignment vertical="center"/>
    </xf>
    <xf numFmtId="0" fontId="0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right" vertical="center"/>
    </xf>
    <xf numFmtId="166" fontId="14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right" vertical="center"/>
    </xf>
    <xf numFmtId="164" fontId="6" fillId="0" borderId="0" xfId="0" applyNumberFormat="1" applyFont="1" applyFill="1" applyAlignment="1">
      <alignment horizontal="left" vertical="center"/>
    </xf>
    <xf numFmtId="164" fontId="15" fillId="0" borderId="0" xfId="0" applyNumberFormat="1" applyFont="1" applyFill="1" applyBorder="1" applyAlignment="1">
      <alignment horizontal="right" vertical="center"/>
    </xf>
    <xf numFmtId="164" fontId="15" fillId="0" borderId="0" xfId="0" applyNumberFormat="1" applyFont="1" applyFill="1" applyAlignment="1">
      <alignment horizontal="right" vertical="center"/>
    </xf>
    <xf numFmtId="164" fontId="15" fillId="0" borderId="0" xfId="0" applyNumberFormat="1" applyFont="1" applyFill="1" applyAlignment="1">
      <alignment horizontal="center" vertical="center"/>
    </xf>
    <xf numFmtId="166" fontId="15" fillId="0" borderId="0" xfId="0" applyNumberFormat="1" applyFont="1" applyFill="1" applyBorder="1" applyAlignment="1">
      <alignment vertical="center"/>
    </xf>
    <xf numFmtId="166" fontId="14" fillId="0" borderId="0" xfId="0" applyNumberFormat="1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vertical="center"/>
    </xf>
    <xf numFmtId="166" fontId="13" fillId="0" borderId="0" xfId="0" applyNumberFormat="1" applyFont="1" applyFill="1" applyAlignment="1">
      <alignment horizontal="left" vertical="center"/>
    </xf>
    <xf numFmtId="164" fontId="13" fillId="0" borderId="0" xfId="0" applyNumberFormat="1" applyFont="1" applyFill="1" applyAlignment="1">
      <alignment vertical="center"/>
    </xf>
    <xf numFmtId="167" fontId="13" fillId="0" borderId="0" xfId="1" applyNumberFormat="1" applyFont="1" applyFill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Fill="1" applyAlignment="1">
      <alignment vertical="center"/>
    </xf>
    <xf numFmtId="0" fontId="0" fillId="0" borderId="0" xfId="0" applyNumberFormat="1" applyFont="1" applyFill="1" applyAlignment="1">
      <alignment vertical="center"/>
    </xf>
    <xf numFmtId="164" fontId="6" fillId="0" borderId="0" xfId="0" applyNumberFormat="1" applyFont="1" applyFill="1" applyBorder="1" applyAlignment="1">
      <alignment horizontal="left" vertical="center"/>
    </xf>
    <xf numFmtId="164" fontId="0" fillId="0" borderId="0" xfId="0" applyNumberFormat="1" applyFont="1" applyFill="1"/>
    <xf numFmtId="164" fontId="0" fillId="0" borderId="0" xfId="0" applyNumberFormat="1" applyFont="1" applyFill="1" applyBorder="1"/>
    <xf numFmtId="0" fontId="0" fillId="0" borderId="0" xfId="0" applyFont="1" applyFill="1"/>
    <xf numFmtId="0" fontId="0" fillId="0" borderId="0" xfId="0" applyFont="1" applyFill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4" fontId="0" fillId="0" borderId="5" xfId="0" applyNumberFormat="1" applyFont="1" applyFill="1" applyBorder="1" applyAlignment="1">
      <alignment horizontal="center"/>
    </xf>
    <xf numFmtId="164" fontId="5" fillId="0" borderId="2" xfId="4" applyNumberFormat="1" applyFont="1" applyFill="1" applyBorder="1" applyAlignment="1">
      <alignment horizontal="right" vertical="center"/>
    </xf>
    <xf numFmtId="164" fontId="4" fillId="0" borderId="0" xfId="1" applyNumberFormat="1" applyFont="1" applyFill="1" applyBorder="1" applyAlignment="1">
      <alignment horizontal="right" vertical="center"/>
    </xf>
    <xf numFmtId="0" fontId="15" fillId="0" borderId="0" xfId="0" applyFont="1" applyFill="1"/>
    <xf numFmtId="166" fontId="6" fillId="0" borderId="0" xfId="0" applyNumberFormat="1" applyFont="1" applyFill="1" applyAlignment="1">
      <alignment vertical="center"/>
    </xf>
    <xf numFmtId="164" fontId="15" fillId="0" borderId="0" xfId="0" applyNumberFormat="1" applyFont="1" applyFill="1" applyAlignment="1">
      <alignment vertical="center"/>
    </xf>
    <xf numFmtId="166" fontId="15" fillId="0" borderId="0" xfId="0" applyNumberFormat="1" applyFont="1" applyFill="1" applyAlignment="1">
      <alignment horizontal="left" vertical="center"/>
    </xf>
    <xf numFmtId="49" fontId="15" fillId="0" borderId="0" xfId="0" applyNumberFormat="1" applyFont="1" applyFill="1" applyAlignment="1">
      <alignment horizontal="center"/>
    </xf>
    <xf numFmtId="49" fontId="15" fillId="0" borderId="0" xfId="0" quotePrefix="1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16" fillId="0" borderId="0" xfId="0" applyFont="1" applyAlignment="1">
      <alignment wrapText="1"/>
    </xf>
    <xf numFmtId="0" fontId="14" fillId="0" borderId="0" xfId="0" applyFont="1" applyFill="1" applyAlignment="1">
      <alignment horizontal="center"/>
    </xf>
    <xf numFmtId="167" fontId="15" fillId="0" borderId="0" xfId="1" applyNumberFormat="1" applyFont="1" applyFill="1" applyAlignment="1"/>
    <xf numFmtId="0" fontId="15" fillId="0" borderId="0" xfId="0" applyFont="1" applyFill="1" applyBorder="1" applyAlignment="1"/>
    <xf numFmtId="0" fontId="15" fillId="0" borderId="0" xfId="0" applyFont="1" applyFill="1" applyAlignment="1"/>
    <xf numFmtId="167" fontId="15" fillId="0" borderId="0" xfId="1" applyNumberFormat="1" applyFont="1" applyFill="1" applyBorder="1" applyAlignment="1"/>
    <xf numFmtId="0" fontId="15" fillId="0" borderId="0" xfId="0" applyFont="1" applyFill="1" applyAlignment="1">
      <alignment horizontal="left"/>
    </xf>
    <xf numFmtId="0" fontId="6" fillId="0" borderId="0" xfId="0" applyFont="1" applyAlignment="1">
      <alignment wrapText="1"/>
    </xf>
    <xf numFmtId="37" fontId="6" fillId="0" borderId="2" xfId="0" applyNumberFormat="1" applyFont="1" applyFill="1" applyBorder="1" applyAlignment="1"/>
    <xf numFmtId="0" fontId="6" fillId="0" borderId="0" xfId="0" applyFont="1" applyFill="1" applyBorder="1" applyAlignment="1"/>
    <xf numFmtId="37" fontId="6" fillId="0" borderId="4" xfId="0" applyNumberFormat="1" applyFont="1" applyFill="1" applyBorder="1" applyAlignment="1"/>
    <xf numFmtId="0" fontId="16" fillId="0" borderId="0" xfId="0" applyFont="1" applyFill="1" applyAlignment="1">
      <alignment horizontal="left"/>
    </xf>
    <xf numFmtId="164" fontId="15" fillId="0" borderId="0" xfId="1" applyNumberFormat="1" applyFont="1" applyFill="1" applyBorder="1" applyAlignment="1"/>
    <xf numFmtId="0" fontId="15" fillId="0" borderId="0" xfId="0" applyFont="1" applyFill="1" applyAlignment="1">
      <alignment wrapText="1"/>
    </xf>
    <xf numFmtId="166" fontId="6" fillId="0" borderId="0" xfId="0" applyNumberFormat="1" applyFont="1" applyFill="1" applyAlignment="1">
      <alignment horizontal="left" vertical="center"/>
    </xf>
    <xf numFmtId="166" fontId="16" fillId="0" borderId="0" xfId="0" applyNumberFormat="1" applyFont="1" applyFill="1" applyAlignment="1">
      <alignment horizontal="center" vertical="center"/>
    </xf>
    <xf numFmtId="164" fontId="6" fillId="0" borderId="0" xfId="1" applyNumberFormat="1" applyFont="1" applyFill="1" applyBorder="1" applyAlignment="1">
      <alignment horizontal="right" vertical="center"/>
    </xf>
    <xf numFmtId="0" fontId="6" fillId="0" borderId="0" xfId="0" applyFont="1" applyFill="1" applyAlignment="1"/>
    <xf numFmtId="37" fontId="6" fillId="0" borderId="0" xfId="0" applyNumberFormat="1" applyFont="1" applyFill="1" applyBorder="1" applyAlignment="1"/>
    <xf numFmtId="164" fontId="6" fillId="0" borderId="1" xfId="1" applyNumberFormat="1" applyFont="1" applyFill="1" applyBorder="1" applyAlignment="1">
      <alignment horizontal="right" vertical="center"/>
    </xf>
    <xf numFmtId="0" fontId="16" fillId="0" borderId="0" xfId="0" applyFont="1" applyFill="1" applyAlignment="1"/>
    <xf numFmtId="37" fontId="6" fillId="0" borderId="5" xfId="0" applyNumberFormat="1" applyFont="1" applyFill="1" applyBorder="1" applyAlignment="1"/>
    <xf numFmtId="3" fontId="6" fillId="0" borderId="0" xfId="0" applyNumberFormat="1" applyFont="1" applyFill="1" applyBorder="1" applyAlignment="1"/>
    <xf numFmtId="165" fontId="6" fillId="0" borderId="0" xfId="1" applyFont="1" applyFill="1" applyBorder="1" applyAlignment="1"/>
    <xf numFmtId="0" fontId="7" fillId="0" borderId="0" xfId="0" applyFont="1" applyFill="1"/>
    <xf numFmtId="0" fontId="6" fillId="0" borderId="0" xfId="0" applyFont="1" applyFill="1" applyAlignment="1">
      <alignment wrapText="1"/>
    </xf>
    <xf numFmtId="0" fontId="15" fillId="0" borderId="0" xfId="0" applyFont="1" applyAlignment="1"/>
    <xf numFmtId="168" fontId="13" fillId="0" borderId="0" xfId="0" applyNumberFormat="1" applyFont="1" applyFill="1" applyAlignment="1">
      <alignment vertical="center"/>
    </xf>
    <xf numFmtId="168" fontId="15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horizontal="left"/>
    </xf>
    <xf numFmtId="0" fontId="13" fillId="0" borderId="0" xfId="0" applyNumberFormat="1" applyFont="1" applyFill="1" applyBorder="1" applyAlignment="1">
      <alignment horizontal="left" vertical="center"/>
    </xf>
    <xf numFmtId="164" fontId="13" fillId="0" borderId="0" xfId="0" applyNumberFormat="1" applyFont="1" applyFill="1" applyBorder="1" applyAlignment="1">
      <alignment vertical="center"/>
    </xf>
    <xf numFmtId="164" fontId="13" fillId="0" borderId="0" xfId="0" applyNumberFormat="1" applyFont="1" applyFill="1" applyBorder="1" applyAlignment="1">
      <alignment horizontal="right" vertical="center"/>
    </xf>
    <xf numFmtId="168" fontId="13" fillId="0" borderId="0" xfId="0" applyNumberFormat="1" applyFont="1" applyFill="1" applyBorder="1" applyAlignment="1">
      <alignment vertical="center"/>
    </xf>
    <xf numFmtId="0" fontId="13" fillId="0" borderId="0" xfId="0" applyNumberFormat="1" applyFont="1" applyFill="1" applyAlignment="1">
      <alignment horizontal="left" vertical="center"/>
    </xf>
    <xf numFmtId="49" fontId="13" fillId="0" borderId="0" xfId="0" applyNumberFormat="1" applyFont="1" applyFill="1" applyAlignment="1">
      <alignment horizontal="center"/>
    </xf>
    <xf numFmtId="49" fontId="13" fillId="0" borderId="0" xfId="0" quotePrefix="1" applyNumberFormat="1" applyFont="1" applyFill="1" applyAlignment="1">
      <alignment horizontal="center" vertical="center"/>
    </xf>
    <xf numFmtId="0" fontId="18" fillId="0" borderId="0" xfId="0" applyNumberFormat="1" applyFont="1" applyFill="1" applyAlignment="1">
      <alignment horizontal="left" vertical="center"/>
    </xf>
    <xf numFmtId="164" fontId="10" fillId="0" borderId="0" xfId="0" applyNumberFormat="1" applyFont="1" applyFill="1" applyAlignment="1">
      <alignment horizontal="center" vertical="center"/>
    </xf>
    <xf numFmtId="164" fontId="13" fillId="0" borderId="0" xfId="5" applyNumberFormat="1" applyFont="1" applyFill="1" applyAlignment="1">
      <alignment horizontal="right" vertical="center"/>
    </xf>
    <xf numFmtId="164" fontId="13" fillId="0" borderId="0" xfId="0" applyNumberFormat="1" applyFont="1" applyFill="1" applyAlignment="1">
      <alignment horizontal="center" vertical="center"/>
    </xf>
    <xf numFmtId="0" fontId="10" fillId="0" borderId="0" xfId="0" applyNumberFormat="1" applyFont="1" applyFill="1" applyAlignment="1">
      <alignment horizontal="left" vertical="center"/>
    </xf>
    <xf numFmtId="164" fontId="13" fillId="0" borderId="0" xfId="5" applyNumberFormat="1" applyFont="1" applyFill="1" applyAlignment="1">
      <alignment horizontal="center" vertical="center"/>
    </xf>
    <xf numFmtId="164" fontId="13" fillId="0" borderId="5" xfId="1" applyNumberFormat="1" applyFont="1" applyFill="1" applyBorder="1" applyAlignment="1">
      <alignment horizontal="right" vertical="center"/>
    </xf>
    <xf numFmtId="164" fontId="13" fillId="0" borderId="5" xfId="5" applyNumberFormat="1" applyFont="1" applyFill="1" applyBorder="1" applyAlignment="1">
      <alignment horizontal="right" vertical="center"/>
    </xf>
    <xf numFmtId="0" fontId="13" fillId="0" borderId="0" xfId="1" applyNumberFormat="1" applyFont="1" applyFill="1" applyAlignment="1">
      <alignment horizontal="left" vertical="center"/>
    </xf>
    <xf numFmtId="164" fontId="13" fillId="0" borderId="0" xfId="1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right" vertical="center"/>
    </xf>
    <xf numFmtId="164" fontId="7" fillId="0" borderId="0" xfId="1" applyNumberFormat="1" applyFont="1" applyFill="1" applyAlignment="1">
      <alignment horizontal="right" vertical="center"/>
    </xf>
    <xf numFmtId="164" fontId="7" fillId="0" borderId="0" xfId="0" applyNumberFormat="1" applyFont="1" applyFill="1" applyAlignment="1">
      <alignment horizontal="right" vertical="center"/>
    </xf>
    <xf numFmtId="43" fontId="13" fillId="0" borderId="0" xfId="1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166" fontId="18" fillId="0" borderId="0" xfId="0" applyNumberFormat="1" applyFont="1" applyFill="1" applyAlignment="1">
      <alignment horizontal="left" vertical="center"/>
    </xf>
    <xf numFmtId="164" fontId="13" fillId="0" borderId="0" xfId="0" applyNumberFormat="1" applyFont="1" applyFill="1" applyBorder="1" applyAlignment="1">
      <alignment horizontal="center" vertical="center"/>
    </xf>
    <xf numFmtId="164" fontId="13" fillId="0" borderId="0" xfId="1" applyNumberFormat="1" applyFont="1" applyFill="1" applyBorder="1" applyAlignment="1">
      <alignment horizontal="right" vertical="center"/>
    </xf>
    <xf numFmtId="166" fontId="7" fillId="0" borderId="0" xfId="0" applyNumberFormat="1" applyFont="1" applyFill="1" applyAlignment="1">
      <alignment vertical="center"/>
    </xf>
    <xf numFmtId="164" fontId="13" fillId="0" borderId="0" xfId="1" applyNumberFormat="1" applyFont="1" applyFill="1" applyAlignment="1">
      <alignment horizontal="center" vertical="center"/>
    </xf>
    <xf numFmtId="166" fontId="19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right" vertical="center"/>
    </xf>
    <xf numFmtId="164" fontId="7" fillId="0" borderId="4" xfId="0" applyNumberFormat="1" applyFont="1" applyFill="1" applyBorder="1" applyAlignment="1">
      <alignment horizontal="right" vertical="center"/>
    </xf>
    <xf numFmtId="164" fontId="13" fillId="0" borderId="5" xfId="0" applyNumberFormat="1" applyFont="1" applyFill="1" applyBorder="1" applyAlignment="1">
      <alignment horizontal="right" vertical="center"/>
    </xf>
    <xf numFmtId="164" fontId="7" fillId="0" borderId="4" xfId="1" applyNumberFormat="1" applyFont="1" applyFill="1" applyBorder="1" applyAlignment="1">
      <alignment horizontal="right" vertical="center"/>
    </xf>
    <xf numFmtId="164" fontId="7" fillId="0" borderId="1" xfId="0" applyNumberFormat="1" applyFont="1" applyFill="1" applyBorder="1" applyAlignment="1">
      <alignment horizontal="right" vertical="center"/>
    </xf>
    <xf numFmtId="164" fontId="7" fillId="0" borderId="3" xfId="0" applyNumberFormat="1" applyFont="1" applyFill="1" applyBorder="1" applyAlignment="1">
      <alignment horizontal="right" vertical="center"/>
    </xf>
    <xf numFmtId="164" fontId="7" fillId="0" borderId="0" xfId="1" applyNumberFormat="1" applyFont="1" applyFill="1" applyBorder="1" applyAlignment="1">
      <alignment horizontal="right" vertical="center"/>
    </xf>
    <xf numFmtId="164" fontId="5" fillId="0" borderId="0" xfId="0" applyNumberFormat="1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164" fontId="0" fillId="0" borderId="0" xfId="4" applyNumberFormat="1" applyFont="1" applyFill="1" applyAlignment="1">
      <alignment horizontal="center" vertical="center"/>
    </xf>
    <xf numFmtId="165" fontId="0" fillId="0" borderId="0" xfId="1" applyFont="1" applyFill="1"/>
    <xf numFmtId="164" fontId="4" fillId="0" borderId="0" xfId="1" applyNumberFormat="1" applyFont="1" applyFill="1" applyAlignment="1">
      <alignment horizontal="center" vertical="center"/>
    </xf>
    <xf numFmtId="164" fontId="4" fillId="0" borderId="0" xfId="1" applyNumberFormat="1" applyFont="1" applyFill="1" applyBorder="1" applyAlignment="1">
      <alignment vertical="center"/>
    </xf>
    <xf numFmtId="164" fontId="8" fillId="0" borderId="0" xfId="0" applyNumberFormat="1" applyFont="1" applyFill="1" applyBorder="1" applyAlignment="1">
      <alignment horizontal="center" vertical="center"/>
    </xf>
    <xf numFmtId="167" fontId="15" fillId="0" borderId="0" xfId="1" applyNumberFormat="1" applyFont="1" applyFill="1" applyAlignment="1">
      <alignment vertical="center"/>
    </xf>
    <xf numFmtId="167" fontId="6" fillId="0" borderId="0" xfId="1" applyNumberFormat="1" applyFont="1" applyFill="1" applyAlignment="1">
      <alignment vertical="center"/>
    </xf>
    <xf numFmtId="167" fontId="6" fillId="0" borderId="1" xfId="1" applyNumberFormat="1" applyFont="1" applyFill="1" applyBorder="1" applyAlignment="1">
      <alignment vertical="center"/>
    </xf>
    <xf numFmtId="167" fontId="15" fillId="0" borderId="0" xfId="1" applyNumberFormat="1" applyFont="1" applyFill="1" applyBorder="1" applyAlignment="1">
      <alignment horizontal="right" vertical="center"/>
    </xf>
    <xf numFmtId="167" fontId="15" fillId="0" borderId="0" xfId="1" applyNumberFormat="1" applyFont="1" applyFill="1" applyAlignment="1">
      <alignment horizontal="right" vertical="center"/>
    </xf>
    <xf numFmtId="165" fontId="15" fillId="0" borderId="0" xfId="1" applyNumberFormat="1" applyFont="1" applyFill="1" applyAlignment="1">
      <alignment vertical="center"/>
    </xf>
    <xf numFmtId="167" fontId="6" fillId="0" borderId="3" xfId="1" applyNumberFormat="1" applyFont="1" applyFill="1" applyBorder="1" applyAlignment="1">
      <alignment vertical="center"/>
    </xf>
    <xf numFmtId="165" fontId="15" fillId="0" borderId="3" xfId="1" applyNumberFormat="1" applyFont="1" applyFill="1" applyBorder="1" applyAlignment="1">
      <alignment vertical="center"/>
    </xf>
    <xf numFmtId="167" fontId="6" fillId="0" borderId="5" xfId="1" applyNumberFormat="1" applyFont="1" applyFill="1" applyBorder="1" applyAlignment="1">
      <alignment vertical="center"/>
    </xf>
    <xf numFmtId="164" fontId="4" fillId="0" borderId="0" xfId="1" applyNumberFormat="1" applyFont="1" applyFill="1" applyBorder="1" applyAlignment="1">
      <alignment horizontal="center" vertical="center"/>
    </xf>
    <xf numFmtId="164" fontId="4" fillId="0" borderId="0" xfId="1" applyNumberFormat="1" applyFont="1" applyFill="1" applyAlignment="1">
      <alignment horizontal="right" vertical="center"/>
    </xf>
    <xf numFmtId="164" fontId="4" fillId="0" borderId="0" xfId="4" applyNumberFormat="1" applyFont="1" applyFill="1" applyAlignment="1">
      <alignment horizontal="center" vertical="center"/>
    </xf>
    <xf numFmtId="164" fontId="4" fillId="0" borderId="0" xfId="5" applyNumberFormat="1" applyFont="1" applyFill="1" applyBorder="1" applyAlignment="1">
      <alignment horizontal="right" vertical="center"/>
    </xf>
    <xf numFmtId="164" fontId="4" fillId="0" borderId="0" xfId="4" applyNumberFormat="1" applyFont="1" applyFill="1" applyBorder="1" applyAlignment="1">
      <alignment horizontal="right" vertical="center"/>
    </xf>
    <xf numFmtId="164" fontId="8" fillId="0" borderId="0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4" fillId="0" borderId="0" xfId="0" applyFont="1" applyFill="1" applyBorder="1" applyAlignment="1">
      <alignment horizont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64" fontId="6" fillId="0" borderId="0" xfId="1" applyNumberFormat="1" applyFont="1" applyFill="1" applyBorder="1" applyAlignment="1"/>
    <xf numFmtId="37" fontId="15" fillId="0" borderId="0" xfId="0" applyNumberFormat="1" applyFont="1" applyFill="1" applyBorder="1" applyAlignment="1"/>
    <xf numFmtId="164" fontId="15" fillId="0" borderId="5" xfId="1" applyNumberFormat="1" applyFont="1" applyFill="1" applyBorder="1" applyAlignment="1">
      <alignment horizontal="right" vertical="center"/>
    </xf>
    <xf numFmtId="164" fontId="5" fillId="0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15" fillId="0" borderId="0" xfId="1" applyNumberFormat="1" applyFont="1" applyFill="1" applyAlignment="1">
      <alignment horizontal="right" vertical="center"/>
    </xf>
    <xf numFmtId="164" fontId="6" fillId="0" borderId="5" xfId="1" applyNumberFormat="1" applyFont="1" applyFill="1" applyBorder="1" applyAlignment="1">
      <alignment horizontal="right" vertical="center"/>
    </xf>
    <xf numFmtId="164" fontId="6" fillId="0" borderId="5" xfId="1" quotePrefix="1" applyNumberFormat="1" applyFont="1" applyFill="1" applyBorder="1" applyAlignment="1">
      <alignment horizontal="right" vertical="center"/>
    </xf>
    <xf numFmtId="164" fontId="7" fillId="0" borderId="0" xfId="0" applyNumberFormat="1" applyFont="1" applyFill="1" applyBorder="1" applyAlignment="1">
      <alignment horizontal="right" vertical="center"/>
    </xf>
    <xf numFmtId="0" fontId="0" fillId="0" borderId="0" xfId="0"/>
    <xf numFmtId="166" fontId="5" fillId="0" borderId="0" xfId="0" applyNumberFormat="1" applyFont="1" applyFill="1" applyAlignment="1">
      <alignment vertical="center"/>
    </xf>
    <xf numFmtId="164" fontId="5" fillId="0" borderId="0" xfId="1" applyNumberFormat="1" applyFont="1" applyFill="1" applyBorder="1" applyAlignment="1">
      <alignment horizontal="right" vertical="center"/>
    </xf>
    <xf numFmtId="164" fontId="5" fillId="0" borderId="1" xfId="1" applyNumberFormat="1" applyFont="1" applyFill="1" applyBorder="1" applyAlignment="1">
      <alignment horizontal="right" vertical="center"/>
    </xf>
    <xf numFmtId="164" fontId="0" fillId="0" borderId="0" xfId="1" applyNumberFormat="1" applyFont="1" applyFill="1" applyBorder="1" applyAlignment="1">
      <alignment horizontal="right" vertical="center"/>
    </xf>
    <xf numFmtId="0" fontId="0" fillId="0" borderId="0" xfId="0" applyNumberFormat="1" applyFont="1" applyFill="1" applyAlignment="1">
      <alignment horizontal="left" vertical="center"/>
    </xf>
    <xf numFmtId="164" fontId="5" fillId="0" borderId="2" xfId="1" applyNumberFormat="1" applyFont="1" applyFill="1" applyBorder="1" applyAlignment="1">
      <alignment horizontal="right" vertical="center"/>
    </xf>
    <xf numFmtId="164" fontId="0" fillId="0" borderId="0" xfId="1" applyNumberFormat="1" applyFont="1" applyFill="1" applyAlignment="1">
      <alignment horizontal="center" vertical="center"/>
    </xf>
    <xf numFmtId="164" fontId="0" fillId="0" borderId="0" xfId="1" applyNumberFormat="1" applyFont="1" applyFill="1" applyAlignment="1">
      <alignment horizontal="right" vertical="center"/>
    </xf>
    <xf numFmtId="166" fontId="13" fillId="0" borderId="0" xfId="0" applyNumberFormat="1" applyFont="1" applyFill="1" applyAlignment="1">
      <alignment vertical="center"/>
    </xf>
    <xf numFmtId="164" fontId="13" fillId="0" borderId="0" xfId="1" applyNumberFormat="1" applyFont="1" applyFill="1" applyAlignment="1">
      <alignment horizontal="right" vertical="center"/>
    </xf>
    <xf numFmtId="166" fontId="0" fillId="0" borderId="0" xfId="1" applyNumberFormat="1" applyFont="1" applyFill="1" applyAlignment="1">
      <alignment horizontal="left" vertical="center"/>
    </xf>
    <xf numFmtId="166" fontId="8" fillId="0" borderId="0" xfId="1" applyNumberFormat="1" applyFont="1" applyFill="1" applyAlignment="1">
      <alignment horizontal="center" vertical="center"/>
    </xf>
    <xf numFmtId="164" fontId="0" fillId="0" borderId="0" xfId="1" applyNumberFormat="1" applyFont="1" applyFill="1" applyAlignment="1">
      <alignment vertical="center"/>
    </xf>
    <xf numFmtId="164" fontId="0" fillId="0" borderId="0" xfId="1" applyNumberFormat="1" applyFont="1" applyFill="1" applyAlignment="1"/>
    <xf numFmtId="164" fontId="13" fillId="0" borderId="0" xfId="0" applyNumberFormat="1" applyFont="1" applyFill="1" applyBorder="1" applyAlignment="1">
      <alignment horizontal="right" vertical="center"/>
    </xf>
    <xf numFmtId="164" fontId="13" fillId="0" borderId="0" xfId="0" applyNumberFormat="1" applyFont="1" applyFill="1" applyAlignment="1">
      <alignment horizontal="right" vertical="center"/>
    </xf>
    <xf numFmtId="166" fontId="14" fillId="0" borderId="0" xfId="1" applyNumberFormat="1" applyFont="1" applyFill="1" applyBorder="1" applyAlignment="1">
      <alignment horizontal="center" vertical="center"/>
    </xf>
    <xf numFmtId="164" fontId="15" fillId="0" borderId="0" xfId="1" applyNumberFormat="1" applyFont="1" applyFill="1" applyBorder="1" applyAlignment="1">
      <alignment vertical="center"/>
    </xf>
    <xf numFmtId="164" fontId="15" fillId="0" borderId="0" xfId="1" applyNumberFormat="1" applyFont="1" applyFill="1" applyBorder="1" applyAlignment="1">
      <alignment horizontal="right" vertical="center"/>
    </xf>
    <xf numFmtId="166" fontId="10" fillId="0" borderId="0" xfId="1" applyNumberFormat="1" applyFont="1" applyFill="1" applyAlignment="1">
      <alignment horizontal="center" vertical="center"/>
    </xf>
    <xf numFmtId="164" fontId="13" fillId="0" borderId="0" xfId="1" applyNumberFormat="1" applyFont="1" applyFill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Fill="1" applyAlignment="1">
      <alignment vertical="center"/>
    </xf>
    <xf numFmtId="0" fontId="0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164" fontId="4" fillId="0" borderId="0" xfId="1" applyNumberFormat="1" applyFont="1" applyFill="1" applyAlignment="1"/>
    <xf numFmtId="0" fontId="8" fillId="0" borderId="0" xfId="0" applyFont="1" applyAlignment="1">
      <alignment horizontal="center"/>
    </xf>
    <xf numFmtId="164" fontId="4" fillId="0" borderId="3" xfId="36" applyNumberFormat="1" applyFont="1" applyFill="1" applyBorder="1" applyAlignment="1" applyProtection="1">
      <alignment horizontal="right"/>
      <protection locked="0"/>
    </xf>
    <xf numFmtId="164" fontId="4" fillId="0" borderId="0" xfId="36" applyNumberFormat="1" applyFont="1" applyFill="1" applyAlignment="1" applyProtection="1">
      <alignment horizontal="right"/>
      <protection locked="0"/>
    </xf>
    <xf numFmtId="164" fontId="4" fillId="0" borderId="0" xfId="36" applyNumberFormat="1" applyFont="1" applyFill="1" applyAlignment="1" applyProtection="1">
      <protection locked="0"/>
    </xf>
    <xf numFmtId="166" fontId="14" fillId="0" borderId="0" xfId="0" applyNumberFormat="1" applyFont="1" applyAlignment="1">
      <alignment horizontal="center" vertical="center"/>
    </xf>
    <xf numFmtId="166" fontId="15" fillId="0" borderId="0" xfId="0" applyNumberFormat="1" applyFont="1" applyAlignment="1">
      <alignment horizontal="left" vertical="center"/>
    </xf>
    <xf numFmtId="164" fontId="15" fillId="0" borderId="0" xfId="0" applyNumberFormat="1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166" fontId="15" fillId="0" borderId="0" xfId="0" applyNumberFormat="1" applyFont="1" applyAlignment="1">
      <alignment vertical="center"/>
    </xf>
    <xf numFmtId="166" fontId="7" fillId="0" borderId="0" xfId="0" applyNumberFormat="1" applyFont="1" applyAlignment="1">
      <alignment horizontal="left" vertical="center"/>
    </xf>
    <xf numFmtId="166" fontId="10" fillId="0" borderId="0" xfId="0" applyNumberFormat="1" applyFont="1" applyAlignment="1">
      <alignment horizontal="center" vertical="center"/>
    </xf>
    <xf numFmtId="166" fontId="13" fillId="0" borderId="0" xfId="0" applyNumberFormat="1" applyFont="1" applyAlignment="1">
      <alignment horizontal="left" vertical="center"/>
    </xf>
    <xf numFmtId="164" fontId="13" fillId="0" borderId="0" xfId="0" applyNumberFormat="1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166" fontId="13" fillId="0" borderId="0" xfId="0" applyNumberFormat="1" applyFont="1" applyAlignment="1">
      <alignment vertical="center"/>
    </xf>
    <xf numFmtId="166" fontId="0" fillId="0" borderId="0" xfId="0" applyNumberFormat="1" applyAlignment="1">
      <alignment horizontal="left" vertical="center"/>
    </xf>
    <xf numFmtId="166" fontId="8" fillId="0" borderId="0" xfId="0" applyNumberFormat="1" applyFont="1" applyAlignment="1">
      <alignment horizontal="center" vertical="center"/>
    </xf>
    <xf numFmtId="166" fontId="0" fillId="0" borderId="0" xfId="0" applyNumberFormat="1" applyAlignment="1">
      <alignment vertical="center"/>
    </xf>
    <xf numFmtId="166" fontId="5" fillId="0" borderId="0" xfId="0" applyNumberFormat="1" applyFont="1" applyAlignment="1">
      <alignment horizontal="left" vertical="center"/>
    </xf>
    <xf numFmtId="164" fontId="0" fillId="0" borderId="0" xfId="0" quotePrefix="1" applyNumberFormat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0" xfId="0" quotePrefix="1" applyNumberFormat="1" applyAlignment="1">
      <alignment horizontal="center" vertical="center"/>
    </xf>
    <xf numFmtId="0" fontId="9" fillId="0" borderId="0" xfId="0" applyFont="1" applyAlignment="1">
      <alignment wrapText="1"/>
    </xf>
    <xf numFmtId="164" fontId="0" fillId="0" borderId="0" xfId="0" applyNumberFormat="1"/>
    <xf numFmtId="0" fontId="0" fillId="0" borderId="0" xfId="0" applyAlignment="1">
      <alignment wrapText="1"/>
    </xf>
    <xf numFmtId="164" fontId="0" fillId="0" borderId="0" xfId="0" applyNumberFormat="1" applyAlignment="1">
      <alignment horizontal="right"/>
    </xf>
    <xf numFmtId="164" fontId="0" fillId="0" borderId="0" xfId="2" applyFont="1" applyFill="1" applyAlignment="1"/>
    <xf numFmtId="0" fontId="5" fillId="0" borderId="0" xfId="0" applyFont="1" applyAlignment="1">
      <alignment wrapText="1"/>
    </xf>
    <xf numFmtId="164" fontId="5" fillId="0" borderId="2" xfId="0" applyNumberFormat="1" applyFont="1" applyBorder="1"/>
    <xf numFmtId="164" fontId="5" fillId="0" borderId="0" xfId="0" applyNumberFormat="1" applyFont="1"/>
    <xf numFmtId="0" fontId="5" fillId="0" borderId="0" xfId="0" applyFont="1"/>
    <xf numFmtId="164" fontId="5" fillId="0" borderId="3" xfId="0" applyNumberFormat="1" applyFont="1" applyBorder="1"/>
    <xf numFmtId="166" fontId="15" fillId="0" borderId="0" xfId="1" applyNumberFormat="1" applyFont="1" applyFill="1" applyBorder="1" applyAlignment="1">
      <alignment horizontal="left" vertical="center"/>
    </xf>
    <xf numFmtId="166" fontId="13" fillId="0" borderId="0" xfId="1" applyNumberFormat="1" applyFont="1" applyFill="1" applyAlignment="1">
      <alignment horizontal="left" vertical="center"/>
    </xf>
    <xf numFmtId="0" fontId="9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4" fillId="0" borderId="0" xfId="2" applyFont="1" applyFill="1" applyAlignment="1"/>
    <xf numFmtId="164" fontId="5" fillId="0" borderId="4" xfId="0" applyNumberFormat="1" applyFont="1" applyBorder="1"/>
    <xf numFmtId="164" fontId="5" fillId="0" borderId="5" xfId="0" applyNumberFormat="1" applyFont="1" applyBorder="1"/>
    <xf numFmtId="166" fontId="9" fillId="0" borderId="0" xfId="0" applyNumberFormat="1" applyFont="1" applyAlignment="1">
      <alignment horizontal="left" vertical="center"/>
    </xf>
    <xf numFmtId="0" fontId="0" fillId="0" borderId="0" xfId="0" applyAlignment="1">
      <alignment horizontal="left" wrapText="1"/>
    </xf>
    <xf numFmtId="164" fontId="0" fillId="0" borderId="0" xfId="2" applyFont="1" applyFill="1" applyBorder="1" applyAlignment="1"/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vertical="center"/>
    </xf>
    <xf numFmtId="164" fontId="13" fillId="0" borderId="5" xfId="1" quotePrefix="1" applyNumberFormat="1" applyFont="1" applyFill="1" applyBorder="1" applyAlignment="1">
      <alignment horizontal="right" vertical="center"/>
    </xf>
    <xf numFmtId="167" fontId="6" fillId="0" borderId="2" xfId="1" applyNumberFormat="1" applyFont="1" applyFill="1" applyBorder="1" applyAlignment="1"/>
    <xf numFmtId="164" fontId="8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ill="1"/>
    <xf numFmtId="167" fontId="15" fillId="0" borderId="5" xfId="1" applyNumberFormat="1" applyFont="1" applyFill="1" applyBorder="1" applyAlignment="1"/>
    <xf numFmtId="164" fontId="15" fillId="0" borderId="5" xfId="1" applyNumberFormat="1" applyFont="1" applyFill="1" applyBorder="1" applyAlignment="1">
      <alignment vertical="center"/>
    </xf>
    <xf numFmtId="167" fontId="6" fillId="0" borderId="5" xfId="1" applyNumberFormat="1" applyFont="1" applyFill="1" applyBorder="1" applyAlignment="1"/>
    <xf numFmtId="0" fontId="16" fillId="0" borderId="0" xfId="0" applyFont="1" applyFill="1" applyAlignment="1">
      <alignment wrapText="1"/>
    </xf>
    <xf numFmtId="164" fontId="4" fillId="0" borderId="5" xfId="4" applyNumberFormat="1" applyFont="1" applyFill="1" applyBorder="1" applyAlignment="1">
      <alignment horizontal="center" vertical="center"/>
    </xf>
    <xf numFmtId="164" fontId="4" fillId="0" borderId="5" xfId="1" applyNumberFormat="1" applyFont="1" applyFill="1" applyBorder="1" applyAlignment="1">
      <alignment horizontal="right" vertical="center"/>
    </xf>
    <xf numFmtId="0" fontId="8" fillId="0" borderId="0" xfId="0" applyNumberFormat="1" applyFont="1" applyFill="1" applyAlignment="1">
      <alignment horizontal="center" vertical="center"/>
    </xf>
    <xf numFmtId="164" fontId="0" fillId="0" borderId="5" xfId="0" applyNumberFormat="1" applyFill="1" applyBorder="1"/>
    <xf numFmtId="166" fontId="6" fillId="0" borderId="0" xfId="0" applyNumberFormat="1" applyFont="1" applyAlignment="1">
      <alignment horizontal="left" vertical="center"/>
    </xf>
    <xf numFmtId="164" fontId="6" fillId="0" borderId="0" xfId="0" applyNumberFormat="1" applyFont="1" applyAlignment="1">
      <alignment horizontal="left" vertical="center"/>
    </xf>
    <xf numFmtId="166" fontId="6" fillId="0" borderId="0" xfId="0" applyNumberFormat="1" applyFont="1" applyAlignment="1">
      <alignment vertical="center"/>
    </xf>
    <xf numFmtId="49" fontId="15" fillId="0" borderId="0" xfId="0" applyNumberFormat="1" applyFont="1" applyAlignment="1">
      <alignment horizontal="center"/>
    </xf>
    <xf numFmtId="49" fontId="15" fillId="0" borderId="0" xfId="0" quotePrefix="1" applyNumberFormat="1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4" fillId="0" borderId="0" xfId="0" applyFont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left"/>
    </xf>
    <xf numFmtId="37" fontId="6" fillId="0" borderId="2" xfId="0" applyNumberFormat="1" applyFont="1" applyBorder="1"/>
    <xf numFmtId="0" fontId="6" fillId="0" borderId="0" xfId="0" applyFont="1"/>
    <xf numFmtId="37" fontId="6" fillId="0" borderId="4" xfId="0" applyNumberFormat="1" applyFont="1" applyBorder="1"/>
    <xf numFmtId="0" fontId="16" fillId="0" borderId="0" xfId="0" applyFont="1" applyAlignment="1">
      <alignment horizontal="left"/>
    </xf>
    <xf numFmtId="0" fontId="15" fillId="0" borderId="0" xfId="0" applyFont="1" applyAlignment="1">
      <alignment wrapText="1"/>
    </xf>
    <xf numFmtId="166" fontId="16" fillId="0" borderId="0" xfId="0" applyNumberFormat="1" applyFont="1" applyAlignment="1">
      <alignment horizontal="center" vertical="center"/>
    </xf>
    <xf numFmtId="166" fontId="5" fillId="0" borderId="0" xfId="0" applyNumberFormat="1" applyFont="1" applyAlignment="1">
      <alignment vertical="center"/>
    </xf>
    <xf numFmtId="0" fontId="6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37" fontId="15" fillId="0" borderId="0" xfId="0" applyNumberFormat="1" applyFont="1"/>
    <xf numFmtId="37" fontId="6" fillId="0" borderId="0" xfId="0" applyNumberFormat="1" applyFont="1"/>
    <xf numFmtId="0" fontId="16" fillId="0" borderId="0" xfId="0" applyFont="1"/>
    <xf numFmtId="165" fontId="15" fillId="0" borderId="3" xfId="1" applyFont="1" applyFill="1" applyBorder="1" applyAlignment="1">
      <alignment vertical="center"/>
    </xf>
    <xf numFmtId="165" fontId="15" fillId="0" borderId="0" xfId="1" applyFont="1" applyFill="1" applyAlignment="1">
      <alignment vertical="center"/>
    </xf>
    <xf numFmtId="164" fontId="6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0" fillId="0" borderId="0" xfId="0" applyFill="1" applyAlignment="1">
      <alignment wrapText="1"/>
    </xf>
    <xf numFmtId="164" fontId="0" fillId="0" borderId="0" xfId="0" quotePrefix="1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/>
    </xf>
    <xf numFmtId="49" fontId="0" fillId="0" borderId="0" xfId="0" quotePrefix="1" applyNumberFormat="1" applyFill="1" applyAlignment="1">
      <alignment horizontal="center"/>
    </xf>
    <xf numFmtId="49" fontId="0" fillId="0" borderId="0" xfId="0" quotePrefix="1" applyNumberFormat="1" applyFill="1" applyAlignment="1">
      <alignment horizontal="center" vertical="center"/>
    </xf>
    <xf numFmtId="164" fontId="0" fillId="0" borderId="0" xfId="0" applyNumberFormat="1" applyFill="1" applyAlignment="1">
      <alignment horizontal="right"/>
    </xf>
    <xf numFmtId="164" fontId="5" fillId="0" borderId="2" xfId="0" applyNumberFormat="1" applyFont="1" applyFill="1" applyBorder="1"/>
    <xf numFmtId="164" fontId="5" fillId="0" borderId="0" xfId="0" applyNumberFormat="1" applyFont="1" applyFill="1"/>
    <xf numFmtId="164" fontId="5" fillId="0" borderId="3" xfId="0" applyNumberFormat="1" applyFont="1" applyFill="1" applyBorder="1"/>
    <xf numFmtId="164" fontId="5" fillId="0" borderId="4" xfId="0" applyNumberFormat="1" applyFont="1" applyFill="1" applyBorder="1"/>
    <xf numFmtId="164" fontId="5" fillId="0" borderId="5" xfId="0" applyNumberFormat="1" applyFont="1" applyFill="1" applyBorder="1"/>
    <xf numFmtId="0" fontId="0" fillId="0" borderId="0" xfId="0" applyFill="1"/>
    <xf numFmtId="164" fontId="0" fillId="0" borderId="0" xfId="0" applyNumberFormat="1" applyFill="1" applyAlignment="1">
      <alignment vertical="center"/>
    </xf>
    <xf numFmtId="164" fontId="0" fillId="0" borderId="0" xfId="0" applyNumberFormat="1" applyFill="1" applyAlignment="1">
      <alignment horizontal="right" vertical="center"/>
    </xf>
    <xf numFmtId="164" fontId="6" fillId="0" borderId="0" xfId="0" applyNumberFormat="1" applyFont="1" applyFill="1" applyAlignment="1">
      <alignment horizontal="center" vertical="center"/>
    </xf>
    <xf numFmtId="49" fontId="15" fillId="0" borderId="0" xfId="0" quotePrefix="1" applyNumberFormat="1" applyFont="1" applyFill="1" applyAlignment="1">
      <alignment horizontal="center" vertical="center"/>
    </xf>
    <xf numFmtId="37" fontId="6" fillId="0" borderId="2" xfId="0" applyNumberFormat="1" applyFont="1" applyFill="1" applyBorder="1"/>
    <xf numFmtId="37" fontId="6" fillId="0" borderId="4" xfId="0" applyNumberFormat="1" applyFont="1" applyFill="1" applyBorder="1"/>
    <xf numFmtId="0" fontId="6" fillId="0" borderId="0" xfId="0" applyFont="1" applyFill="1"/>
    <xf numFmtId="37" fontId="15" fillId="0" borderId="0" xfId="0" applyNumberFormat="1" applyFont="1" applyFill="1"/>
    <xf numFmtId="37" fontId="6" fillId="0" borderId="0" xfId="0" applyNumberFormat="1" applyFont="1" applyFill="1"/>
    <xf numFmtId="0" fontId="9" fillId="0" borderId="0" xfId="0" applyFont="1" applyFill="1" applyAlignment="1">
      <alignment wrapText="1"/>
    </xf>
    <xf numFmtId="0" fontId="8" fillId="0" borderId="0" xfId="0" applyFont="1" applyFill="1" applyAlignment="1">
      <alignment horizontal="center"/>
    </xf>
    <xf numFmtId="0" fontId="5" fillId="0" borderId="0" xfId="0" applyFont="1" applyFill="1" applyAlignment="1">
      <alignment wrapText="1"/>
    </xf>
    <xf numFmtId="166" fontId="0" fillId="0" borderId="0" xfId="0" applyNumberFormat="1" applyFill="1" applyAlignment="1">
      <alignment horizontal="left" vertical="center"/>
    </xf>
    <xf numFmtId="164" fontId="10" fillId="0" borderId="0" xfId="0" applyNumberFormat="1" applyFont="1" applyFill="1" applyAlignment="1">
      <alignment horizontal="center" vertical="center"/>
    </xf>
    <xf numFmtId="164" fontId="10" fillId="0" borderId="0" xfId="0" applyNumberFormat="1" applyFont="1" applyFill="1" applyAlignment="1">
      <alignment horizontal="center" vertical="center"/>
    </xf>
    <xf numFmtId="0" fontId="4" fillId="0" borderId="0" xfId="0" applyFont="1" applyFill="1"/>
    <xf numFmtId="0" fontId="9" fillId="0" borderId="0" xfId="0" applyFont="1" applyFill="1"/>
    <xf numFmtId="164" fontId="0" fillId="0" borderId="5" xfId="1" applyNumberFormat="1" applyFont="1" applyFill="1" applyBorder="1" applyAlignment="1">
      <alignment horizontal="center" vertical="center"/>
    </xf>
    <xf numFmtId="164" fontId="0" fillId="0" borderId="5" xfId="1" applyNumberFormat="1" applyFont="1" applyFill="1" applyBorder="1" applyAlignment="1">
      <alignment horizontal="right" vertical="center"/>
    </xf>
    <xf numFmtId="164" fontId="5" fillId="0" borderId="5" xfId="1" applyNumberFormat="1" applyFont="1" applyFill="1" applyBorder="1" applyAlignment="1">
      <alignment horizontal="center" vertical="center"/>
    </xf>
    <xf numFmtId="164" fontId="5" fillId="0" borderId="5" xfId="1" applyNumberFormat="1" applyFont="1" applyFill="1" applyBorder="1" applyAlignment="1">
      <alignment horizontal="right" vertical="center"/>
    </xf>
    <xf numFmtId="164" fontId="5" fillId="0" borderId="4" xfId="1" applyNumberFormat="1" applyFont="1" applyFill="1" applyBorder="1" applyAlignment="1">
      <alignment horizontal="right" vertical="center"/>
    </xf>
    <xf numFmtId="164" fontId="5" fillId="0" borderId="2" xfId="1" applyNumberFormat="1" applyFont="1" applyFill="1" applyBorder="1" applyAlignment="1">
      <alignment horizontal="center" vertical="center"/>
    </xf>
    <xf numFmtId="164" fontId="5" fillId="0" borderId="0" xfId="1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3" fontId="6" fillId="0" borderId="0" xfId="0" applyNumberFormat="1" applyFont="1" applyFill="1"/>
    <xf numFmtId="164" fontId="5" fillId="0" borderId="0" xfId="1" applyNumberFormat="1" applyFont="1" applyFill="1" applyAlignment="1">
      <alignment horizontal="center" vertical="center"/>
    </xf>
    <xf numFmtId="166" fontId="20" fillId="0" borderId="0" xfId="44" applyNumberFormat="1" applyFont="1" applyAlignment="1">
      <alignment horizontal="center" vertical="center"/>
    </xf>
    <xf numFmtId="164" fontId="4" fillId="0" borderId="0" xfId="0" applyNumberFormat="1" applyFont="1" applyFill="1"/>
    <xf numFmtId="164" fontId="4" fillId="0" borderId="0" xfId="0" applyNumberFormat="1" applyFont="1" applyFill="1" applyBorder="1"/>
    <xf numFmtId="164" fontId="10" fillId="0" borderId="0" xfId="0" applyNumberFormat="1" applyFont="1" applyFill="1" applyAlignment="1">
      <alignment horizontal="center" vertical="center"/>
    </xf>
    <xf numFmtId="164" fontId="10" fillId="0" borderId="0" xfId="0" applyNumberFormat="1" applyFont="1" applyFill="1" applyAlignment="1">
      <alignment horizontal="center" vertical="center"/>
    </xf>
    <xf numFmtId="164" fontId="8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5" fillId="0" borderId="0" xfId="1" applyNumberFormat="1" applyFont="1" applyFill="1" applyBorder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 wrapText="1"/>
    </xf>
    <xf numFmtId="164" fontId="14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164" fontId="6" fillId="0" borderId="0" xfId="1" applyNumberFormat="1" applyFont="1" applyFill="1" applyBorder="1" applyAlignment="1">
      <alignment horizontal="center" vertical="center"/>
    </xf>
    <xf numFmtId="49" fontId="15" fillId="0" borderId="0" xfId="0" applyNumberFormat="1" applyFont="1" applyAlignment="1">
      <alignment horizontal="center" vertical="center" wrapText="1"/>
    </xf>
    <xf numFmtId="164" fontId="14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164" fontId="0" fillId="0" borderId="5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164" fontId="0" fillId="0" borderId="5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49" fontId="13" fillId="0" borderId="0" xfId="0" applyNumberFormat="1" applyFont="1" applyFill="1" applyAlignment="1">
      <alignment horizontal="center" vertical="center" wrapText="1"/>
    </xf>
    <xf numFmtId="164" fontId="10" fillId="0" borderId="0" xfId="0" applyNumberFormat="1" applyFont="1" applyFill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7" fillId="0" borderId="0" xfId="1" applyNumberFormat="1" applyFont="1" applyFill="1" applyBorder="1" applyAlignment="1">
      <alignment horizontal="center" vertical="center"/>
    </xf>
    <xf numFmtId="167" fontId="6" fillId="0" borderId="0" xfId="1" applyNumberFormat="1" applyFont="1" applyFill="1" applyBorder="1" applyAlignment="1">
      <alignment vertical="center"/>
    </xf>
    <xf numFmtId="164" fontId="6" fillId="0" borderId="2" xfId="1" applyNumberFormat="1" applyFont="1" applyFill="1" applyBorder="1" applyAlignment="1">
      <alignment horizontal="right" vertical="center"/>
    </xf>
  </cellXfs>
  <cellStyles count="45">
    <cellStyle name="Comma" xfId="1" builtinId="3"/>
    <cellStyle name="Comma [0]" xfId="2" builtinId="6"/>
    <cellStyle name="Comma 18" xfId="36"/>
    <cellStyle name="Comma 2" xfId="3"/>
    <cellStyle name="Comma 2 2" xfId="40"/>
    <cellStyle name="Comma 2 2 3" xfId="35"/>
    <cellStyle name="Comma 3" xfId="4"/>
    <cellStyle name="Comma 3 2 3" xfId="33"/>
    <cellStyle name="Comma 3 5" xfId="34"/>
    <cellStyle name="Comma 4" xfId="5"/>
    <cellStyle name="Normal" xfId="0" builtinId="0"/>
    <cellStyle name="Normal - Style1" xfId="6"/>
    <cellStyle name="Normal 10" xfId="7"/>
    <cellStyle name="Normal 11" xfId="8"/>
    <cellStyle name="Normal 12" xfId="9"/>
    <cellStyle name="Normal 13" xfId="10"/>
    <cellStyle name="Normal 14" xfId="11"/>
    <cellStyle name="Normal 15" xfId="12"/>
    <cellStyle name="Normal 16" xfId="13"/>
    <cellStyle name="Normal 17" xfId="14"/>
    <cellStyle name="Normal 18" xfId="15"/>
    <cellStyle name="Normal 19" xfId="16"/>
    <cellStyle name="Normal 2" xfId="17"/>
    <cellStyle name="Normal 2 2" xfId="18"/>
    <cellStyle name="Normal 2 2 3" xfId="38"/>
    <cellStyle name="Normal 20" xfId="19"/>
    <cellStyle name="Normal 21" xfId="20"/>
    <cellStyle name="Normal 22" xfId="21"/>
    <cellStyle name="Normal 23" xfId="22"/>
    <cellStyle name="Normal 24" xfId="23"/>
    <cellStyle name="Normal 25" xfId="24"/>
    <cellStyle name="Normal 28" xfId="41"/>
    <cellStyle name="Normal 29" xfId="42"/>
    <cellStyle name="Normal 3" xfId="25"/>
    <cellStyle name="Normal 30" xfId="43"/>
    <cellStyle name="Normal 4" xfId="26"/>
    <cellStyle name="Normal 41" xfId="37"/>
    <cellStyle name="Normal 5" xfId="27"/>
    <cellStyle name="Normal 6" xfId="28"/>
    <cellStyle name="Normal 7" xfId="29"/>
    <cellStyle name="Normal 8" xfId="30"/>
    <cellStyle name="Normal 9" xfId="31"/>
    <cellStyle name="Normal_Note-Thai_Q1-2002" xfId="44"/>
    <cellStyle name="Percent 2" xfId="32"/>
    <cellStyle name="Percent 3 3" xfId="39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91"/>
  <sheetViews>
    <sheetView topLeftCell="A70" zoomScaleNormal="100" zoomScaleSheetLayoutView="80" workbookViewId="0">
      <selection activeCell="M20" sqref="M20"/>
    </sheetView>
  </sheetViews>
  <sheetFormatPr defaultColWidth="9.42578125" defaultRowHeight="18.600000000000001" customHeight="1" x14ac:dyDescent="0.25"/>
  <cols>
    <col min="1" max="1" width="48.5703125" style="212" customWidth="1"/>
    <col min="2" max="2" width="5.5703125" style="213" customWidth="1"/>
    <col min="3" max="3" width="8.5703125" style="212" customWidth="1"/>
    <col min="4" max="4" width="15.5703125" style="241" customWidth="1"/>
    <col min="5" max="5" width="1.140625" style="240" customWidth="1"/>
    <col min="6" max="6" width="15.5703125" style="291" customWidth="1"/>
    <col min="7" max="7" width="1.140625" style="291" customWidth="1"/>
    <col min="8" max="8" width="15.5703125" style="292" bestFit="1" customWidth="1"/>
    <col min="9" max="9" width="1" style="292" customWidth="1"/>
    <col min="10" max="10" width="14" style="292" bestFit="1" customWidth="1"/>
    <col min="11" max="16384" width="9.42578125" style="214"/>
  </cols>
  <sheetData>
    <row r="1" spans="1:10" s="205" customFormat="1" ht="18.75" customHeight="1" x14ac:dyDescent="0.25">
      <c r="A1" s="153" t="s">
        <v>168</v>
      </c>
      <c r="B1" s="201"/>
      <c r="C1" s="202"/>
      <c r="D1" s="203"/>
      <c r="E1" s="204"/>
      <c r="F1" s="59"/>
      <c r="G1" s="59"/>
      <c r="H1" s="32"/>
      <c r="I1" s="32"/>
      <c r="J1" s="32"/>
    </row>
    <row r="2" spans="1:10" s="211" customFormat="1" ht="18.75" customHeight="1" x14ac:dyDescent="0.25">
      <c r="A2" s="206" t="s">
        <v>49</v>
      </c>
      <c r="B2" s="207"/>
      <c r="C2" s="208"/>
      <c r="D2" s="209"/>
      <c r="E2" s="210"/>
      <c r="F2" s="38"/>
      <c r="G2" s="38"/>
      <c r="H2" s="185"/>
      <c r="I2" s="185"/>
      <c r="J2" s="185"/>
    </row>
    <row r="4" spans="1:10" ht="18.75" customHeight="1" x14ac:dyDescent="0.25">
      <c r="D4" s="324" t="s">
        <v>2</v>
      </c>
      <c r="E4" s="324"/>
      <c r="F4" s="324"/>
      <c r="G4" s="324"/>
      <c r="H4" s="325" t="s">
        <v>15</v>
      </c>
      <c r="I4" s="325"/>
      <c r="J4" s="325"/>
    </row>
    <row r="5" spans="1:10" ht="18.75" customHeight="1" x14ac:dyDescent="0.25">
      <c r="C5" s="215"/>
      <c r="D5" s="324" t="s">
        <v>16</v>
      </c>
      <c r="E5" s="324"/>
      <c r="F5" s="324"/>
      <c r="G5" s="324"/>
      <c r="H5" s="326" t="s">
        <v>16</v>
      </c>
      <c r="I5" s="326"/>
      <c r="J5" s="326"/>
    </row>
    <row r="6" spans="1:10" ht="18.75" customHeight="1" x14ac:dyDescent="0.25">
      <c r="C6" s="215"/>
      <c r="D6" s="216" t="s">
        <v>229</v>
      </c>
      <c r="E6" s="216"/>
      <c r="F6" s="280" t="s">
        <v>1</v>
      </c>
      <c r="G6" s="280"/>
      <c r="H6" s="216" t="s">
        <v>229</v>
      </c>
      <c r="I6" s="280"/>
      <c r="J6" s="280" t="s">
        <v>1</v>
      </c>
    </row>
    <row r="7" spans="1:10" ht="18.75" customHeight="1" x14ac:dyDescent="0.25">
      <c r="A7" s="1" t="s">
        <v>17</v>
      </c>
      <c r="B7" s="14" t="s">
        <v>25</v>
      </c>
      <c r="C7" s="1"/>
      <c r="D7" s="281" t="s">
        <v>178</v>
      </c>
      <c r="E7" s="283"/>
      <c r="F7" s="281" t="s">
        <v>139</v>
      </c>
      <c r="G7" s="282"/>
      <c r="H7" s="281" t="s">
        <v>178</v>
      </c>
      <c r="I7" s="283"/>
      <c r="J7" s="281" t="s">
        <v>139</v>
      </c>
    </row>
    <row r="8" spans="1:10" ht="18.75" customHeight="1" x14ac:dyDescent="0.25">
      <c r="A8" s="1"/>
      <c r="B8" s="14"/>
      <c r="C8" s="1"/>
      <c r="D8" s="281" t="s">
        <v>202</v>
      </c>
      <c r="E8" s="283"/>
      <c r="F8" s="281"/>
      <c r="G8" s="282"/>
      <c r="H8" s="281" t="s">
        <v>202</v>
      </c>
      <c r="I8" s="283"/>
      <c r="J8" s="281"/>
    </row>
    <row r="9" spans="1:10" ht="18.75" customHeight="1" x14ac:dyDescent="0.25">
      <c r="A9" s="1"/>
      <c r="B9" s="14"/>
      <c r="C9" s="1"/>
      <c r="D9" s="323" t="s">
        <v>86</v>
      </c>
      <c r="E9" s="323"/>
      <c r="F9" s="323"/>
      <c r="G9" s="323"/>
      <c r="H9" s="323"/>
      <c r="I9" s="323"/>
      <c r="J9" s="323"/>
    </row>
    <row r="10" spans="1:10" s="169" customFormat="1" ht="18.75" customHeight="1" x14ac:dyDescent="0.25">
      <c r="A10" s="300" t="s">
        <v>18</v>
      </c>
      <c r="B10" s="301"/>
      <c r="C10" s="301"/>
      <c r="D10" s="245"/>
      <c r="E10" s="245"/>
      <c r="F10" s="245"/>
      <c r="G10" s="245"/>
      <c r="H10" s="245"/>
      <c r="I10" s="245"/>
      <c r="J10" s="245"/>
    </row>
    <row r="11" spans="1:10" s="169" customFormat="1" ht="18.75" customHeight="1" x14ac:dyDescent="0.25">
      <c r="A11" s="279" t="s">
        <v>50</v>
      </c>
      <c r="B11" s="301"/>
      <c r="C11" s="301"/>
      <c r="D11" s="245">
        <v>250802</v>
      </c>
      <c r="E11" s="245"/>
      <c r="F11" s="245">
        <v>85549</v>
      </c>
      <c r="G11" s="245"/>
      <c r="H11" s="245">
        <v>17625</v>
      </c>
      <c r="I11" s="245"/>
      <c r="J11" s="245">
        <v>1745</v>
      </c>
    </row>
    <row r="12" spans="1:10" s="169" customFormat="1" ht="18.75" customHeight="1" x14ac:dyDescent="0.25">
      <c r="A12" s="279" t="s">
        <v>141</v>
      </c>
      <c r="B12" s="301" t="s">
        <v>246</v>
      </c>
      <c r="C12" s="301"/>
      <c r="D12" s="245">
        <v>906955</v>
      </c>
      <c r="E12" s="245"/>
      <c r="F12" s="245">
        <v>1162014</v>
      </c>
      <c r="G12" s="245"/>
      <c r="H12" s="284">
        <v>815724</v>
      </c>
      <c r="I12" s="245"/>
      <c r="J12" s="284">
        <v>1034362</v>
      </c>
    </row>
    <row r="13" spans="1:10" s="169" customFormat="1" ht="18.75" customHeight="1" x14ac:dyDescent="0.25">
      <c r="A13" s="279" t="s">
        <v>203</v>
      </c>
      <c r="B13" s="301">
        <v>5</v>
      </c>
      <c r="C13" s="301"/>
      <c r="D13" s="245">
        <v>0</v>
      </c>
      <c r="E13" s="223"/>
      <c r="F13" s="245">
        <v>0</v>
      </c>
      <c r="G13" s="223"/>
      <c r="H13" s="245">
        <v>0</v>
      </c>
      <c r="I13" s="245"/>
      <c r="J13" s="245">
        <v>166000</v>
      </c>
    </row>
    <row r="14" spans="1:10" s="169" customFormat="1" ht="18.75" customHeight="1" x14ac:dyDescent="0.25">
      <c r="A14" s="279" t="s">
        <v>35</v>
      </c>
      <c r="B14" s="301"/>
      <c r="C14" s="301"/>
      <c r="D14" s="245">
        <v>1195414</v>
      </c>
      <c r="E14" s="245"/>
      <c r="F14" s="245">
        <v>1052320</v>
      </c>
      <c r="G14" s="245"/>
      <c r="H14" s="245">
        <v>781198</v>
      </c>
      <c r="I14" s="245"/>
      <c r="J14" s="245">
        <v>728836</v>
      </c>
    </row>
    <row r="15" spans="1:10" s="169" customFormat="1" ht="18.75" customHeight="1" x14ac:dyDescent="0.25">
      <c r="A15" s="279" t="s">
        <v>222</v>
      </c>
      <c r="B15" s="301">
        <v>15</v>
      </c>
      <c r="C15" s="301"/>
      <c r="D15" s="245">
        <v>645</v>
      </c>
      <c r="E15" s="245"/>
      <c r="F15" s="245">
        <v>21542</v>
      </c>
      <c r="G15" s="245"/>
      <c r="H15" s="245">
        <v>0</v>
      </c>
      <c r="I15" s="245"/>
      <c r="J15" s="245">
        <v>14818</v>
      </c>
    </row>
    <row r="16" spans="1:10" s="169" customFormat="1" ht="18.75" customHeight="1" x14ac:dyDescent="0.25">
      <c r="A16" s="279" t="s">
        <v>0</v>
      </c>
      <c r="B16" s="301"/>
      <c r="C16" s="301"/>
      <c r="D16" s="245">
        <v>74552</v>
      </c>
      <c r="E16" s="245"/>
      <c r="F16" s="245">
        <v>83541</v>
      </c>
      <c r="G16" s="245"/>
      <c r="H16" s="245">
        <v>53493</v>
      </c>
      <c r="I16" s="245"/>
      <c r="J16" s="245">
        <v>73269</v>
      </c>
    </row>
    <row r="17" spans="1:10" s="169" customFormat="1" ht="18.75" customHeight="1" x14ac:dyDescent="0.25">
      <c r="A17" s="302" t="s">
        <v>51</v>
      </c>
      <c r="B17" s="301"/>
      <c r="C17" s="301"/>
      <c r="D17" s="285">
        <f>SUM(D11:D16)</f>
        <v>2428368</v>
      </c>
      <c r="E17" s="286"/>
      <c r="F17" s="285">
        <f>SUM(F11:F16)</f>
        <v>2404966</v>
      </c>
      <c r="G17" s="286"/>
      <c r="H17" s="285">
        <f>SUM(H11:H16)</f>
        <v>1668040</v>
      </c>
      <c r="I17" s="286"/>
      <c r="J17" s="285">
        <f>SUM(J11:J16)</f>
        <v>2019030</v>
      </c>
    </row>
    <row r="18" spans="1:10" ht="18.75" customHeight="1" x14ac:dyDescent="0.25">
      <c r="A18" s="303"/>
      <c r="B18" s="301"/>
      <c r="C18" s="303"/>
      <c r="D18" s="177"/>
      <c r="E18" s="177"/>
      <c r="F18" s="177"/>
      <c r="G18" s="177"/>
      <c r="H18" s="177"/>
      <c r="I18" s="177"/>
      <c r="J18" s="177"/>
    </row>
    <row r="19" spans="1:10" s="169" customFormat="1" ht="19.350000000000001" customHeight="1" x14ac:dyDescent="0.25">
      <c r="A19" s="219" t="s">
        <v>20</v>
      </c>
      <c r="B19" s="197"/>
      <c r="C19" s="197"/>
      <c r="D19" s="222"/>
      <c r="E19" s="220"/>
      <c r="F19" s="284"/>
      <c r="G19" s="245"/>
      <c r="H19" s="245"/>
      <c r="I19" s="245"/>
      <c r="J19" s="245"/>
    </row>
    <row r="20" spans="1:10" s="169" customFormat="1" ht="19.350000000000001" customHeight="1" x14ac:dyDescent="0.25">
      <c r="A20" s="221" t="s">
        <v>114</v>
      </c>
      <c r="B20" s="197"/>
      <c r="C20" s="197"/>
      <c r="D20" s="220">
        <v>6671</v>
      </c>
      <c r="E20" s="220"/>
      <c r="F20" s="245">
        <v>6654</v>
      </c>
      <c r="G20" s="245"/>
      <c r="H20" s="245">
        <v>6671</v>
      </c>
      <c r="I20" s="245"/>
      <c r="J20" s="245">
        <v>6654</v>
      </c>
    </row>
    <row r="21" spans="1:10" s="290" customFormat="1" ht="19.350000000000001" customHeight="1" x14ac:dyDescent="0.25">
      <c r="A21" s="279" t="s">
        <v>240</v>
      </c>
      <c r="B21" s="301">
        <v>5</v>
      </c>
      <c r="C21" s="301"/>
      <c r="D21" s="245">
        <v>0</v>
      </c>
      <c r="E21" s="245"/>
      <c r="F21" s="245">
        <v>0</v>
      </c>
      <c r="G21" s="245"/>
      <c r="H21" s="245">
        <v>153754</v>
      </c>
      <c r="I21" s="245"/>
      <c r="J21" s="245">
        <v>0</v>
      </c>
    </row>
    <row r="22" spans="1:10" s="169" customFormat="1" ht="18.75" customHeight="1" x14ac:dyDescent="0.25">
      <c r="A22" s="221" t="s">
        <v>83</v>
      </c>
      <c r="B22" s="197">
        <v>7</v>
      </c>
      <c r="C22" s="197"/>
      <c r="D22" s="220">
        <v>26990</v>
      </c>
      <c r="E22" s="220"/>
      <c r="F22" s="245">
        <v>28444</v>
      </c>
      <c r="G22" s="245"/>
      <c r="H22" s="245">
        <v>0</v>
      </c>
      <c r="I22" s="245"/>
      <c r="J22" s="245">
        <v>0</v>
      </c>
    </row>
    <row r="23" spans="1:10" s="169" customFormat="1" ht="18.75" customHeight="1" x14ac:dyDescent="0.25">
      <c r="A23" s="221" t="s">
        <v>26</v>
      </c>
      <c r="B23" s="197">
        <v>8</v>
      </c>
      <c r="C23" s="197"/>
      <c r="D23" s="245">
        <v>0</v>
      </c>
      <c r="E23" s="220"/>
      <c r="F23" s="245">
        <v>0</v>
      </c>
      <c r="G23" s="223"/>
      <c r="H23" s="245">
        <v>2957403</v>
      </c>
      <c r="I23" s="245"/>
      <c r="J23" s="245">
        <v>2822474</v>
      </c>
    </row>
    <row r="24" spans="1:10" s="169" customFormat="1" ht="18.75" customHeight="1" x14ac:dyDescent="0.25">
      <c r="A24" s="221" t="s">
        <v>169</v>
      </c>
      <c r="B24" s="197">
        <v>15</v>
      </c>
      <c r="C24" s="197"/>
      <c r="D24" s="245">
        <v>50000</v>
      </c>
      <c r="E24" s="220"/>
      <c r="F24" s="245">
        <v>70000</v>
      </c>
      <c r="G24" s="223"/>
      <c r="H24" s="245">
        <v>50000</v>
      </c>
      <c r="I24" s="245"/>
      <c r="J24" s="245">
        <v>70000</v>
      </c>
    </row>
    <row r="25" spans="1:10" s="169" customFormat="1" ht="18.75" customHeight="1" x14ac:dyDescent="0.25">
      <c r="A25" s="221" t="s">
        <v>52</v>
      </c>
      <c r="B25" s="197">
        <v>9</v>
      </c>
      <c r="C25" s="197"/>
      <c r="D25" s="245">
        <v>573378</v>
      </c>
      <c r="E25" s="220"/>
      <c r="F25" s="245">
        <v>804726</v>
      </c>
      <c r="G25" s="223"/>
      <c r="H25" s="245">
        <v>188048</v>
      </c>
      <c r="I25" s="245"/>
      <c r="J25" s="245">
        <v>292156</v>
      </c>
    </row>
    <row r="26" spans="1:10" s="169" customFormat="1" ht="18.75" customHeight="1" x14ac:dyDescent="0.25">
      <c r="A26" s="221" t="s">
        <v>53</v>
      </c>
      <c r="B26" s="197" t="s">
        <v>247</v>
      </c>
      <c r="C26" s="197"/>
      <c r="D26" s="245">
        <v>4108986</v>
      </c>
      <c r="E26" s="220"/>
      <c r="F26" s="245">
        <v>3669944</v>
      </c>
      <c r="G26" s="245"/>
      <c r="H26" s="245">
        <v>959567</v>
      </c>
      <c r="I26" s="245"/>
      <c r="J26" s="245">
        <v>963781</v>
      </c>
    </row>
    <row r="27" spans="1:10" s="169" customFormat="1" ht="18.75" customHeight="1" x14ac:dyDescent="0.25">
      <c r="A27" s="221" t="s">
        <v>170</v>
      </c>
      <c r="B27" s="197"/>
      <c r="C27" s="197"/>
      <c r="D27" s="245">
        <v>3660</v>
      </c>
      <c r="E27" s="220"/>
      <c r="F27" s="245">
        <v>4441</v>
      </c>
      <c r="G27" s="245"/>
      <c r="H27" s="245">
        <v>80</v>
      </c>
      <c r="I27" s="245"/>
      <c r="J27" s="245">
        <v>21</v>
      </c>
    </row>
    <row r="28" spans="1:10" s="169" customFormat="1" ht="18.75" customHeight="1" x14ac:dyDescent="0.25">
      <c r="A28" s="221" t="s">
        <v>54</v>
      </c>
      <c r="B28" s="197"/>
      <c r="C28" s="197"/>
      <c r="D28" s="245">
        <v>185431</v>
      </c>
      <c r="E28" s="220"/>
      <c r="F28" s="245">
        <v>188329</v>
      </c>
      <c r="G28" s="245"/>
      <c r="H28" s="245">
        <v>6019</v>
      </c>
      <c r="I28" s="245"/>
      <c r="J28" s="245">
        <v>6113</v>
      </c>
    </row>
    <row r="29" spans="1:10" s="169" customFormat="1" ht="18.75" customHeight="1" x14ac:dyDescent="0.25">
      <c r="A29" s="221" t="s">
        <v>55</v>
      </c>
      <c r="B29" s="197"/>
      <c r="C29" s="197"/>
      <c r="D29" s="220">
        <v>888310</v>
      </c>
      <c r="E29" s="220"/>
      <c r="F29" s="245">
        <v>890303</v>
      </c>
      <c r="G29" s="245"/>
      <c r="H29" s="223">
        <v>0</v>
      </c>
      <c r="I29" s="245"/>
      <c r="J29" s="223">
        <v>0</v>
      </c>
    </row>
    <row r="30" spans="1:10" s="169" customFormat="1" ht="18.75" customHeight="1" x14ac:dyDescent="0.25">
      <c r="A30" s="221" t="s">
        <v>56</v>
      </c>
      <c r="B30" s="197"/>
      <c r="C30" s="197"/>
      <c r="D30" s="220">
        <v>110249</v>
      </c>
      <c r="E30" s="220"/>
      <c r="F30" s="245">
        <v>152845</v>
      </c>
      <c r="G30" s="245"/>
      <c r="H30" s="245">
        <v>106748</v>
      </c>
      <c r="I30" s="245"/>
      <c r="J30" s="245">
        <v>142497</v>
      </c>
    </row>
    <row r="31" spans="1:10" s="169" customFormat="1" ht="18.75" customHeight="1" x14ac:dyDescent="0.25">
      <c r="A31" s="169" t="s">
        <v>76</v>
      </c>
      <c r="B31" s="197"/>
      <c r="C31" s="197"/>
      <c r="D31" s="220">
        <v>34830</v>
      </c>
      <c r="E31" s="220"/>
      <c r="F31" s="245">
        <v>34830</v>
      </c>
      <c r="G31" s="245"/>
      <c r="H31" s="223">
        <v>0</v>
      </c>
      <c r="I31" s="245"/>
      <c r="J31" s="223">
        <v>0</v>
      </c>
    </row>
    <row r="32" spans="1:10" s="169" customFormat="1" ht="18.75" customHeight="1" x14ac:dyDescent="0.25">
      <c r="A32" s="290" t="s">
        <v>227</v>
      </c>
      <c r="B32" s="301"/>
      <c r="C32" s="301"/>
      <c r="D32" s="245">
        <v>5821</v>
      </c>
      <c r="E32" s="245"/>
      <c r="F32" s="245">
        <v>3095</v>
      </c>
      <c r="G32" s="245"/>
      <c r="H32" s="223">
        <v>0</v>
      </c>
      <c r="I32" s="245"/>
      <c r="J32" s="223">
        <v>0</v>
      </c>
    </row>
    <row r="33" spans="1:10" s="169" customFormat="1" ht="18.75" customHeight="1" x14ac:dyDescent="0.25">
      <c r="A33" s="221" t="s">
        <v>27</v>
      </c>
      <c r="B33" s="197"/>
      <c r="C33" s="197"/>
      <c r="D33" s="222">
        <v>9365</v>
      </c>
      <c r="E33" s="220"/>
      <c r="F33" s="284">
        <v>6162</v>
      </c>
      <c r="G33" s="245"/>
      <c r="H33" s="245">
        <v>3122</v>
      </c>
      <c r="I33" s="245"/>
      <c r="J33" s="245">
        <v>2303</v>
      </c>
    </row>
    <row r="34" spans="1:10" s="169" customFormat="1" ht="18.75" customHeight="1" x14ac:dyDescent="0.25">
      <c r="A34" s="224" t="s">
        <v>57</v>
      </c>
      <c r="B34" s="197"/>
      <c r="C34" s="197"/>
      <c r="D34" s="225">
        <f>SUM(D20:D33)</f>
        <v>6003691</v>
      </c>
      <c r="E34" s="226"/>
      <c r="F34" s="285">
        <f>SUM(F20:F33)</f>
        <v>5859773</v>
      </c>
      <c r="G34" s="286"/>
      <c r="H34" s="285">
        <f>SUM(H20:H33)</f>
        <v>4431412</v>
      </c>
      <c r="I34" s="286"/>
      <c r="J34" s="285">
        <f>SUM(J20:J33)</f>
        <v>4305999</v>
      </c>
    </row>
    <row r="35" spans="1:10" s="169" customFormat="1" ht="18.75" customHeight="1" x14ac:dyDescent="0.25">
      <c r="A35" s="224"/>
      <c r="B35" s="197"/>
      <c r="C35" s="197"/>
      <c r="D35" s="226"/>
      <c r="E35" s="226"/>
      <c r="F35" s="286"/>
      <c r="G35" s="286"/>
      <c r="H35" s="286"/>
      <c r="I35" s="286"/>
      <c r="J35" s="286"/>
    </row>
    <row r="36" spans="1:10" s="169" customFormat="1" ht="18.75" customHeight="1" thickBot="1" x14ac:dyDescent="0.3">
      <c r="A36" s="227" t="s">
        <v>21</v>
      </c>
      <c r="B36" s="197"/>
      <c r="C36" s="197"/>
      <c r="D36" s="228">
        <f>+D17+D34</f>
        <v>8432059</v>
      </c>
      <c r="E36" s="226"/>
      <c r="F36" s="287">
        <f>+F17+F34</f>
        <v>8264739</v>
      </c>
      <c r="G36" s="286"/>
      <c r="H36" s="287">
        <f>+H17+H34</f>
        <v>6099452</v>
      </c>
      <c r="I36" s="286"/>
      <c r="J36" s="287">
        <f>+J17+J34</f>
        <v>6325029</v>
      </c>
    </row>
    <row r="37" spans="1:10" s="169" customFormat="1" ht="18.75" customHeight="1" thickTop="1" x14ac:dyDescent="0.25">
      <c r="A37" s="212"/>
      <c r="B37" s="213"/>
      <c r="C37" s="212"/>
      <c r="D37" s="177"/>
      <c r="E37" s="177"/>
      <c r="F37" s="177"/>
      <c r="G37" s="177"/>
      <c r="H37" s="177"/>
      <c r="I37" s="177"/>
      <c r="J37" s="177"/>
    </row>
    <row r="38" spans="1:10" ht="18.75" customHeight="1" x14ac:dyDescent="0.25">
      <c r="A38" s="180"/>
      <c r="B38" s="181"/>
      <c r="C38" s="180"/>
      <c r="D38" s="173"/>
      <c r="E38" s="177"/>
      <c r="F38" s="173"/>
      <c r="G38" s="173"/>
      <c r="H38" s="173"/>
      <c r="I38" s="177"/>
      <c r="J38" s="173"/>
    </row>
    <row r="39" spans="1:10" ht="18.75" customHeight="1" x14ac:dyDescent="0.25">
      <c r="A39" s="153" t="s">
        <v>168</v>
      </c>
      <c r="B39" s="186"/>
      <c r="C39" s="229"/>
      <c r="D39" s="187"/>
      <c r="E39" s="188"/>
      <c r="F39" s="187"/>
      <c r="G39" s="187"/>
      <c r="H39" s="188"/>
      <c r="I39" s="188"/>
      <c r="J39" s="188"/>
    </row>
    <row r="40" spans="1:10" s="205" customFormat="1" ht="18.75" customHeight="1" x14ac:dyDescent="0.25">
      <c r="A40" s="206" t="str">
        <f>A2</f>
        <v>Statement of financial position</v>
      </c>
      <c r="B40" s="189"/>
      <c r="C40" s="230"/>
      <c r="D40" s="190"/>
      <c r="E40" s="179"/>
      <c r="F40" s="190"/>
      <c r="G40" s="190"/>
      <c r="H40" s="179"/>
      <c r="I40" s="179"/>
      <c r="J40" s="179"/>
    </row>
    <row r="41" spans="1:10" s="211" customFormat="1" ht="18.75" customHeight="1" x14ac:dyDescent="0.25">
      <c r="A41" s="180"/>
      <c r="B41" s="181"/>
      <c r="C41" s="180"/>
      <c r="D41" s="182"/>
      <c r="E41" s="177"/>
      <c r="F41" s="182"/>
      <c r="G41" s="182"/>
      <c r="H41" s="177"/>
      <c r="I41" s="177"/>
      <c r="J41" s="177"/>
    </row>
    <row r="42" spans="1:10" ht="18.75" customHeight="1" x14ac:dyDescent="0.25">
      <c r="A42" s="180"/>
      <c r="D42" s="324" t="s">
        <v>2</v>
      </c>
      <c r="E42" s="324"/>
      <c r="F42" s="324"/>
      <c r="G42" s="324"/>
      <c r="H42" s="325" t="s">
        <v>15</v>
      </c>
      <c r="I42" s="325"/>
      <c r="J42" s="325"/>
    </row>
    <row r="43" spans="1:10" ht="18" customHeight="1" x14ac:dyDescent="0.25">
      <c r="A43" s="180"/>
      <c r="C43" s="215"/>
      <c r="D43" s="324" t="s">
        <v>16</v>
      </c>
      <c r="E43" s="324"/>
      <c r="F43" s="324"/>
      <c r="G43" s="324"/>
      <c r="H43" s="326" t="s">
        <v>16</v>
      </c>
      <c r="I43" s="326"/>
      <c r="J43" s="326"/>
    </row>
    <row r="44" spans="1:10" ht="18" customHeight="1" x14ac:dyDescent="0.25">
      <c r="C44" s="215"/>
      <c r="D44" s="216" t="s">
        <v>229</v>
      </c>
      <c r="E44" s="216"/>
      <c r="F44" s="280" t="s">
        <v>1</v>
      </c>
      <c r="G44" s="280"/>
      <c r="H44" s="216" t="s">
        <v>229</v>
      </c>
      <c r="I44" s="280"/>
      <c r="J44" s="280" t="s">
        <v>1</v>
      </c>
    </row>
    <row r="45" spans="1:10" ht="18" customHeight="1" x14ac:dyDescent="0.25">
      <c r="A45" s="227" t="s">
        <v>115</v>
      </c>
      <c r="B45" s="213" t="s">
        <v>25</v>
      </c>
      <c r="C45" s="215"/>
      <c r="D45" s="217" t="s">
        <v>178</v>
      </c>
      <c r="E45" s="218"/>
      <c r="F45" s="281" t="s">
        <v>139</v>
      </c>
      <c r="G45" s="282"/>
      <c r="H45" s="281" t="s">
        <v>178</v>
      </c>
      <c r="I45" s="283"/>
      <c r="J45" s="281" t="s">
        <v>139</v>
      </c>
    </row>
    <row r="46" spans="1:10" ht="18" customHeight="1" x14ac:dyDescent="0.25">
      <c r="A46" s="227"/>
      <c r="C46" s="215"/>
      <c r="D46" s="217" t="s">
        <v>202</v>
      </c>
      <c r="E46" s="218"/>
      <c r="F46" s="281"/>
      <c r="G46" s="282"/>
      <c r="H46" s="281" t="s">
        <v>202</v>
      </c>
      <c r="I46" s="283"/>
      <c r="J46" s="281"/>
    </row>
    <row r="47" spans="1:10" ht="18" customHeight="1" x14ac:dyDescent="0.25">
      <c r="A47" s="180"/>
      <c r="D47" s="323" t="s">
        <v>86</v>
      </c>
      <c r="E47" s="323"/>
      <c r="F47" s="323"/>
      <c r="G47" s="323"/>
      <c r="H47" s="323"/>
      <c r="I47" s="323"/>
      <c r="J47" s="323"/>
    </row>
    <row r="48" spans="1:10" ht="18" customHeight="1" x14ac:dyDescent="0.25">
      <c r="A48" s="231" t="s">
        <v>19</v>
      </c>
      <c r="B48" s="197"/>
      <c r="C48" s="232"/>
      <c r="D48" s="220"/>
      <c r="E48" s="220"/>
      <c r="F48" s="245"/>
      <c r="G48" s="245"/>
      <c r="H48" s="245"/>
      <c r="I48" s="245"/>
      <c r="J48" s="245"/>
    </row>
    <row r="49" spans="1:10" s="169" customFormat="1" ht="18.75" customHeight="1" x14ac:dyDescent="0.25">
      <c r="A49" s="169" t="s">
        <v>99</v>
      </c>
      <c r="B49" s="197"/>
      <c r="C49" s="197"/>
      <c r="D49" s="220"/>
      <c r="E49" s="220"/>
      <c r="F49" s="245"/>
      <c r="G49" s="245"/>
      <c r="H49" s="245"/>
      <c r="I49" s="245"/>
      <c r="J49" s="245"/>
    </row>
    <row r="50" spans="1:10" s="169" customFormat="1" ht="18.75" customHeight="1" x14ac:dyDescent="0.25">
      <c r="A50" s="290" t="s">
        <v>77</v>
      </c>
      <c r="B50" s="301"/>
      <c r="C50" s="301"/>
      <c r="D50" s="245">
        <v>3238377</v>
      </c>
      <c r="E50" s="245"/>
      <c r="F50" s="245">
        <v>3882012</v>
      </c>
      <c r="G50" s="245"/>
      <c r="H50" s="245">
        <v>2577573</v>
      </c>
      <c r="I50" s="245"/>
      <c r="J50" s="245">
        <v>3200211</v>
      </c>
    </row>
    <row r="51" spans="1:10" s="169" customFormat="1" ht="18.75" customHeight="1" x14ac:dyDescent="0.25">
      <c r="A51" s="279" t="s">
        <v>160</v>
      </c>
      <c r="B51" s="301">
        <v>5</v>
      </c>
      <c r="C51" s="301"/>
      <c r="D51" s="245">
        <v>514954</v>
      </c>
      <c r="E51" s="245"/>
      <c r="F51" s="245">
        <v>385188</v>
      </c>
      <c r="G51" s="245"/>
      <c r="H51" s="245">
        <v>103141</v>
      </c>
      <c r="I51" s="245"/>
      <c r="J51" s="245">
        <v>105556</v>
      </c>
    </row>
    <row r="52" spans="1:10" s="169" customFormat="1" ht="18.75" customHeight="1" x14ac:dyDescent="0.25">
      <c r="A52" s="279" t="s">
        <v>100</v>
      </c>
      <c r="B52" s="301">
        <v>5</v>
      </c>
      <c r="C52" s="301"/>
      <c r="D52" s="245">
        <v>250</v>
      </c>
      <c r="E52" s="245"/>
      <c r="F52" s="245">
        <v>1600</v>
      </c>
      <c r="G52" s="245"/>
      <c r="H52" s="245">
        <v>47000</v>
      </c>
      <c r="I52" s="245"/>
      <c r="J52" s="245">
        <v>47000</v>
      </c>
    </row>
    <row r="53" spans="1:10" s="169" customFormat="1" ht="18.75" customHeight="1" x14ac:dyDescent="0.25">
      <c r="A53" s="290" t="s">
        <v>108</v>
      </c>
      <c r="B53" s="301">
        <v>11</v>
      </c>
      <c r="C53" s="301"/>
      <c r="D53" s="245">
        <v>120750</v>
      </c>
      <c r="E53" s="183"/>
      <c r="F53" s="245">
        <v>773000</v>
      </c>
      <c r="G53" s="245"/>
      <c r="H53" s="245">
        <v>120750</v>
      </c>
      <c r="I53" s="245"/>
      <c r="J53" s="245">
        <v>720000</v>
      </c>
    </row>
    <row r="54" spans="1:10" s="169" customFormat="1" ht="18.75" customHeight="1" x14ac:dyDescent="0.25">
      <c r="A54" s="290" t="s">
        <v>142</v>
      </c>
      <c r="B54" s="301"/>
      <c r="C54" s="301"/>
      <c r="D54" s="245">
        <v>16932</v>
      </c>
      <c r="E54" s="245"/>
      <c r="F54" s="245">
        <v>31850</v>
      </c>
      <c r="G54" s="245"/>
      <c r="H54" s="245">
        <v>13240</v>
      </c>
      <c r="I54" s="245"/>
      <c r="J54" s="245">
        <v>21136</v>
      </c>
    </row>
    <row r="55" spans="1:10" s="169" customFormat="1" ht="18.75" customHeight="1" x14ac:dyDescent="0.25">
      <c r="A55" s="279" t="s">
        <v>72</v>
      </c>
      <c r="B55" s="301">
        <v>10</v>
      </c>
      <c r="C55" s="301"/>
      <c r="D55" s="245">
        <v>142349</v>
      </c>
      <c r="E55" s="245"/>
      <c r="F55" s="245">
        <v>55108</v>
      </c>
      <c r="G55" s="245"/>
      <c r="H55" s="245">
        <v>48495</v>
      </c>
      <c r="I55" s="245"/>
      <c r="J55" s="245">
        <v>33958</v>
      </c>
    </row>
    <row r="56" spans="1:10" s="169" customFormat="1" ht="18.75" customHeight="1" x14ac:dyDescent="0.25">
      <c r="A56" s="279" t="s">
        <v>218</v>
      </c>
      <c r="B56" s="301"/>
      <c r="C56" s="301"/>
      <c r="D56" s="245">
        <v>40762</v>
      </c>
      <c r="E56" s="245"/>
      <c r="F56" s="245">
        <v>0</v>
      </c>
      <c r="G56" s="245"/>
      <c r="H56" s="245">
        <v>12369</v>
      </c>
      <c r="I56" s="245"/>
      <c r="J56" s="245">
        <v>0</v>
      </c>
    </row>
    <row r="57" spans="1:10" s="169" customFormat="1" ht="18.75" customHeight="1" x14ac:dyDescent="0.25">
      <c r="A57" s="279" t="s">
        <v>221</v>
      </c>
      <c r="B57" s="301">
        <v>15</v>
      </c>
      <c r="C57" s="301"/>
      <c r="D57" s="245">
        <v>31941</v>
      </c>
      <c r="E57" s="245"/>
      <c r="F57" s="245">
        <v>1882</v>
      </c>
      <c r="G57" s="245"/>
      <c r="H57" s="245">
        <v>21652</v>
      </c>
      <c r="I57" s="245"/>
      <c r="J57" s="245">
        <v>440</v>
      </c>
    </row>
    <row r="58" spans="1:10" s="169" customFormat="1" ht="18.75" customHeight="1" x14ac:dyDescent="0.25">
      <c r="A58" s="279" t="s">
        <v>7</v>
      </c>
      <c r="B58" s="301"/>
      <c r="C58" s="301"/>
      <c r="D58" s="245">
        <v>6047</v>
      </c>
      <c r="E58" s="245"/>
      <c r="F58" s="245">
        <v>10868</v>
      </c>
      <c r="G58" s="245"/>
      <c r="H58" s="245">
        <v>1564</v>
      </c>
      <c r="I58" s="245"/>
      <c r="J58" s="245">
        <v>1696</v>
      </c>
    </row>
    <row r="59" spans="1:10" s="169" customFormat="1" ht="18.75" customHeight="1" x14ac:dyDescent="0.25">
      <c r="A59" s="224" t="s">
        <v>58</v>
      </c>
      <c r="B59" s="197"/>
      <c r="C59" s="197"/>
      <c r="D59" s="225">
        <f>SUM(D50:D58)</f>
        <v>4112362</v>
      </c>
      <c r="E59" s="226"/>
      <c r="F59" s="285">
        <f>SUM(F50:F58)</f>
        <v>5141508</v>
      </c>
      <c r="G59" s="286"/>
      <c r="H59" s="285">
        <f>SUM(H50:H58)</f>
        <v>2945784</v>
      </c>
      <c r="I59" s="286"/>
      <c r="J59" s="285">
        <f>SUM(J50:J58)</f>
        <v>4129997</v>
      </c>
    </row>
    <row r="60" spans="1:10" s="169" customFormat="1" ht="18.75" customHeight="1" x14ac:dyDescent="0.25">
      <c r="A60" s="212"/>
      <c r="B60" s="197"/>
      <c r="C60" s="212"/>
      <c r="D60" s="177"/>
      <c r="E60" s="177"/>
      <c r="F60" s="177"/>
      <c r="G60" s="177"/>
      <c r="H60" s="177"/>
      <c r="I60" s="177"/>
      <c r="J60" s="177"/>
    </row>
    <row r="61" spans="1:10" s="169" customFormat="1" ht="18.75" customHeight="1" x14ac:dyDescent="0.25">
      <c r="A61" s="219" t="s">
        <v>59</v>
      </c>
      <c r="B61" s="197"/>
      <c r="C61" s="197"/>
      <c r="D61" s="220"/>
      <c r="E61" s="220"/>
      <c r="F61" s="245"/>
      <c r="G61" s="245"/>
      <c r="H61" s="245"/>
      <c r="I61" s="245"/>
      <c r="J61" s="245"/>
    </row>
    <row r="62" spans="1:10" ht="18.600000000000001" customHeight="1" x14ac:dyDescent="0.25">
      <c r="A62" s="233" t="s">
        <v>143</v>
      </c>
      <c r="B62" s="197">
        <v>11</v>
      </c>
      <c r="C62" s="197"/>
      <c r="D62" s="220">
        <v>903150</v>
      </c>
      <c r="E62" s="220"/>
      <c r="F62" s="245">
        <v>303429</v>
      </c>
      <c r="G62" s="245"/>
      <c r="H62" s="223">
        <v>463000</v>
      </c>
      <c r="I62" s="245"/>
      <c r="J62" s="223">
        <v>6250</v>
      </c>
    </row>
    <row r="63" spans="1:10" s="169" customFormat="1" ht="18.600000000000001" customHeight="1" x14ac:dyDescent="0.25">
      <c r="A63" s="233" t="s">
        <v>180</v>
      </c>
      <c r="B63" s="197"/>
      <c r="C63" s="197"/>
      <c r="D63" s="220">
        <v>9518</v>
      </c>
      <c r="E63" s="220"/>
      <c r="F63" s="245">
        <v>25019</v>
      </c>
      <c r="G63" s="245"/>
      <c r="H63" s="223">
        <v>3787</v>
      </c>
      <c r="I63" s="245"/>
      <c r="J63" s="223">
        <v>11536</v>
      </c>
    </row>
    <row r="64" spans="1:10" s="169" customFormat="1" ht="18.75" customHeight="1" x14ac:dyDescent="0.25">
      <c r="A64" s="221" t="s">
        <v>98</v>
      </c>
      <c r="B64" s="197"/>
      <c r="C64" s="197"/>
      <c r="D64" s="220">
        <v>98188</v>
      </c>
      <c r="E64" s="220"/>
      <c r="F64" s="245">
        <v>93323</v>
      </c>
      <c r="G64" s="245"/>
      <c r="H64" s="245">
        <v>64752</v>
      </c>
      <c r="I64" s="245"/>
      <c r="J64" s="245">
        <v>67653</v>
      </c>
    </row>
    <row r="65" spans="1:10" s="169" customFormat="1" ht="18.75" customHeight="1" x14ac:dyDescent="0.25">
      <c r="A65" s="221" t="s">
        <v>60</v>
      </c>
      <c r="B65" s="197"/>
      <c r="C65" s="197"/>
      <c r="D65" s="220">
        <v>374135</v>
      </c>
      <c r="E65" s="220"/>
      <c r="F65" s="245">
        <v>390867</v>
      </c>
      <c r="G65" s="245"/>
      <c r="H65" s="234">
        <v>45942</v>
      </c>
      <c r="I65" s="183"/>
      <c r="J65" s="234">
        <v>73355</v>
      </c>
    </row>
    <row r="66" spans="1:10" s="169" customFormat="1" ht="18.75" customHeight="1" x14ac:dyDescent="0.25">
      <c r="A66" s="221" t="s">
        <v>84</v>
      </c>
      <c r="B66" s="197"/>
      <c r="C66" s="197"/>
      <c r="D66" s="220">
        <v>6827</v>
      </c>
      <c r="E66" s="220"/>
      <c r="F66" s="245">
        <v>5625</v>
      </c>
      <c r="G66" s="245"/>
      <c r="H66" s="223">
        <v>0</v>
      </c>
      <c r="I66" s="183"/>
      <c r="J66" s="223">
        <v>0</v>
      </c>
    </row>
    <row r="67" spans="1:10" s="169" customFormat="1" ht="18.75" customHeight="1" x14ac:dyDescent="0.25">
      <c r="A67" s="224" t="s">
        <v>61</v>
      </c>
      <c r="B67" s="197"/>
      <c r="C67" s="197"/>
      <c r="D67" s="225">
        <f>SUM(D62:D66)</f>
        <v>1391818</v>
      </c>
      <c r="E67" s="226"/>
      <c r="F67" s="285">
        <f>SUM(F62:F66)</f>
        <v>818263</v>
      </c>
      <c r="G67" s="286"/>
      <c r="H67" s="285">
        <f>SUM(H62:H66)</f>
        <v>577481</v>
      </c>
      <c r="I67" s="286"/>
      <c r="J67" s="285">
        <f>SUM(J62:J66)</f>
        <v>158794</v>
      </c>
    </row>
    <row r="68" spans="1:10" s="169" customFormat="1" ht="5.85" customHeight="1" x14ac:dyDescent="0.25">
      <c r="A68" s="224"/>
      <c r="B68" s="197"/>
      <c r="C68" s="197"/>
      <c r="D68" s="235"/>
      <c r="E68" s="226"/>
      <c r="F68" s="288"/>
      <c r="G68" s="286"/>
      <c r="H68" s="288"/>
      <c r="I68" s="286"/>
      <c r="J68" s="288"/>
    </row>
    <row r="69" spans="1:10" s="169" customFormat="1" ht="18" customHeight="1" x14ac:dyDescent="0.25">
      <c r="A69" s="227" t="s">
        <v>22</v>
      </c>
      <c r="B69" s="197"/>
      <c r="C69" s="197"/>
      <c r="D69" s="236">
        <f>D59+D67</f>
        <v>5504180</v>
      </c>
      <c r="E69" s="226"/>
      <c r="F69" s="289">
        <f>F59+F67</f>
        <v>5959771</v>
      </c>
      <c r="G69" s="286"/>
      <c r="H69" s="289">
        <f>H59+H67</f>
        <v>3523265</v>
      </c>
      <c r="I69" s="286"/>
      <c r="J69" s="289">
        <f>J59+J67</f>
        <v>4288791</v>
      </c>
    </row>
    <row r="70" spans="1:10" s="169" customFormat="1" ht="16.350000000000001" customHeight="1" x14ac:dyDescent="0.25">
      <c r="A70" s="212"/>
      <c r="B70" s="197"/>
      <c r="C70" s="212"/>
      <c r="D70" s="177"/>
      <c r="E70" s="177"/>
      <c r="F70" s="177"/>
      <c r="G70" s="177"/>
      <c r="H70" s="177"/>
      <c r="I70" s="177"/>
      <c r="J70" s="177"/>
    </row>
    <row r="71" spans="1:10" s="169" customFormat="1" ht="18.75" customHeight="1" x14ac:dyDescent="0.25">
      <c r="A71" s="237" t="s">
        <v>116</v>
      </c>
      <c r="B71" s="197"/>
      <c r="C71" s="212"/>
      <c r="D71" s="177"/>
      <c r="E71" s="177"/>
      <c r="F71" s="177"/>
      <c r="G71" s="177"/>
      <c r="H71" s="177"/>
      <c r="I71" s="177"/>
      <c r="J71" s="177"/>
    </row>
    <row r="72" spans="1:10" ht="15" x14ac:dyDescent="0.25">
      <c r="A72" s="169" t="s">
        <v>62</v>
      </c>
      <c r="B72" s="197"/>
      <c r="C72" s="197"/>
      <c r="D72" s="220"/>
      <c r="E72" s="220"/>
      <c r="F72" s="245"/>
      <c r="G72" s="245"/>
      <c r="H72" s="245"/>
      <c r="I72" s="245"/>
      <c r="J72" s="245"/>
    </row>
    <row r="73" spans="1:10" s="169" customFormat="1" ht="18" customHeight="1" thickBot="1" x14ac:dyDescent="0.3">
      <c r="A73" s="221" t="s">
        <v>111</v>
      </c>
      <c r="B73" s="197">
        <v>12</v>
      </c>
      <c r="C73" s="197"/>
      <c r="D73" s="198">
        <v>1022220</v>
      </c>
      <c r="E73" s="199"/>
      <c r="F73" s="198">
        <v>681480</v>
      </c>
      <c r="G73" s="199"/>
      <c r="H73" s="198">
        <v>1022220</v>
      </c>
      <c r="I73" s="199"/>
      <c r="J73" s="198">
        <v>681480</v>
      </c>
    </row>
    <row r="74" spans="1:10" s="169" customFormat="1" ht="18" customHeight="1" thickTop="1" x14ac:dyDescent="0.25">
      <c r="A74" s="169" t="s">
        <v>117</v>
      </c>
      <c r="B74" s="197"/>
      <c r="C74" s="197"/>
      <c r="D74" s="199">
        <v>817776</v>
      </c>
      <c r="E74" s="200"/>
      <c r="F74" s="199">
        <v>681480</v>
      </c>
      <c r="G74" s="199"/>
      <c r="H74" s="199">
        <v>817776</v>
      </c>
      <c r="I74" s="200"/>
      <c r="J74" s="199">
        <v>681480</v>
      </c>
    </row>
    <row r="75" spans="1:10" s="169" customFormat="1" ht="18" customHeight="1" x14ac:dyDescent="0.25">
      <c r="A75" s="238" t="s">
        <v>171</v>
      </c>
      <c r="B75" s="197"/>
      <c r="C75" s="197"/>
      <c r="D75" s="220">
        <v>0</v>
      </c>
      <c r="E75" s="220"/>
      <c r="F75" s="245">
        <v>14200</v>
      </c>
      <c r="G75" s="245"/>
      <c r="H75" s="245">
        <v>0</v>
      </c>
      <c r="I75" s="245"/>
      <c r="J75" s="245">
        <v>0</v>
      </c>
    </row>
    <row r="76" spans="1:10" s="169" customFormat="1" ht="18" customHeight="1" x14ac:dyDescent="0.25">
      <c r="A76" s="238" t="s">
        <v>172</v>
      </c>
      <c r="B76" s="197"/>
      <c r="C76" s="197"/>
      <c r="D76" s="220">
        <v>17395</v>
      </c>
      <c r="E76" s="220"/>
      <c r="F76" s="245">
        <v>17395</v>
      </c>
      <c r="G76" s="245"/>
      <c r="H76" s="245">
        <v>0</v>
      </c>
      <c r="I76" s="245"/>
      <c r="J76" s="245">
        <v>0</v>
      </c>
    </row>
    <row r="77" spans="1:10" s="169" customFormat="1" ht="18" customHeight="1" x14ac:dyDescent="0.25">
      <c r="A77" s="238" t="s">
        <v>173</v>
      </c>
      <c r="B77" s="197"/>
      <c r="C77" s="197"/>
      <c r="D77" s="220"/>
      <c r="E77" s="220"/>
      <c r="F77" s="245"/>
      <c r="G77" s="245"/>
      <c r="H77" s="245"/>
      <c r="I77" s="245"/>
      <c r="J77" s="245"/>
    </row>
    <row r="78" spans="1:10" s="169" customFormat="1" ht="18" customHeight="1" x14ac:dyDescent="0.25">
      <c r="A78" s="238" t="s">
        <v>101</v>
      </c>
      <c r="B78" s="197"/>
      <c r="C78" s="197"/>
      <c r="D78" s="220">
        <f>'SCE (conso)-6'!J43</f>
        <v>504943</v>
      </c>
      <c r="E78" s="220"/>
      <c r="F78" s="245">
        <v>342170</v>
      </c>
      <c r="G78" s="245"/>
      <c r="H78" s="245">
        <f>'SCE-7'!F34</f>
        <v>504943</v>
      </c>
      <c r="I78" s="245"/>
      <c r="J78" s="245">
        <v>342170</v>
      </c>
    </row>
    <row r="79" spans="1:10" s="169" customFormat="1" ht="18.75" customHeight="1" x14ac:dyDescent="0.25">
      <c r="A79" s="221" t="s">
        <v>174</v>
      </c>
      <c r="B79" s="197"/>
      <c r="C79" s="197"/>
      <c r="D79" s="220"/>
      <c r="E79" s="220"/>
      <c r="F79" s="245"/>
      <c r="G79" s="245"/>
      <c r="H79" s="245"/>
      <c r="I79" s="245"/>
      <c r="J79" s="245"/>
    </row>
    <row r="80" spans="1:10" s="169" customFormat="1" ht="18" customHeight="1" x14ac:dyDescent="0.25">
      <c r="A80" s="238" t="s">
        <v>63</v>
      </c>
      <c r="B80" s="197"/>
      <c r="C80" s="197"/>
      <c r="D80" s="220"/>
      <c r="E80" s="220"/>
      <c r="F80" s="245"/>
      <c r="G80" s="245"/>
      <c r="H80" s="245"/>
      <c r="I80" s="245"/>
      <c r="J80" s="245"/>
    </row>
    <row r="81" spans="1:10" s="169" customFormat="1" ht="18.75" customHeight="1" x14ac:dyDescent="0.25">
      <c r="A81" s="238" t="s">
        <v>118</v>
      </c>
      <c r="B81" s="197"/>
      <c r="C81" s="197"/>
      <c r="D81" s="245">
        <f>'SCE (conso)-6'!M43</f>
        <v>114975</v>
      </c>
      <c r="E81" s="220"/>
      <c r="F81" s="245">
        <v>108696</v>
      </c>
      <c r="G81" s="245"/>
      <c r="H81" s="245">
        <f>'SCE-7'!H34</f>
        <v>70972</v>
      </c>
      <c r="I81" s="245"/>
      <c r="J81" s="245">
        <v>70972</v>
      </c>
    </row>
    <row r="82" spans="1:10" s="169" customFormat="1" ht="18.75" customHeight="1" x14ac:dyDescent="0.25">
      <c r="A82" s="238" t="s">
        <v>175</v>
      </c>
      <c r="B82" s="197"/>
      <c r="C82" s="197"/>
      <c r="D82" s="245">
        <f>'SCE (conso)-6'!O43</f>
        <v>128631</v>
      </c>
      <c r="E82" s="220"/>
      <c r="F82" s="245">
        <v>-413287</v>
      </c>
      <c r="G82" s="245"/>
      <c r="H82" s="245">
        <f>'SCE-7'!J34</f>
        <v>696447.36199999996</v>
      </c>
      <c r="I82" s="245"/>
      <c r="J82" s="245">
        <v>351387</v>
      </c>
    </row>
    <row r="83" spans="1:10" s="169" customFormat="1" ht="18.75" customHeight="1" x14ac:dyDescent="0.25">
      <c r="A83" s="238" t="s">
        <v>119</v>
      </c>
      <c r="B83" s="197"/>
      <c r="C83" s="197"/>
      <c r="D83" s="253">
        <f>'SCE (conso)-6'!Y43</f>
        <v>1498125</v>
      </c>
      <c r="E83" s="220"/>
      <c r="F83" s="253">
        <v>1580193</v>
      </c>
      <c r="G83" s="245"/>
      <c r="H83" s="253">
        <f>'SCE-7'!L34</f>
        <v>486048.63800000004</v>
      </c>
      <c r="I83" s="245"/>
      <c r="J83" s="253">
        <v>590229</v>
      </c>
    </row>
    <row r="84" spans="1:10" s="169" customFormat="1" ht="18.75" customHeight="1" x14ac:dyDescent="0.25">
      <c r="A84" s="227" t="s">
        <v>176</v>
      </c>
      <c r="B84" s="197"/>
      <c r="C84" s="197"/>
      <c r="D84" s="286"/>
      <c r="E84" s="226"/>
      <c r="F84" s="286"/>
      <c r="G84" s="286"/>
      <c r="H84" s="286"/>
      <c r="I84" s="286"/>
      <c r="J84" s="286"/>
    </row>
    <row r="85" spans="1:10" s="169" customFormat="1" ht="18.75" customHeight="1" x14ac:dyDescent="0.25">
      <c r="A85" s="227" t="s">
        <v>177</v>
      </c>
      <c r="B85" s="197"/>
      <c r="C85" s="197"/>
      <c r="D85" s="286">
        <f>SUM(D74:D83)</f>
        <v>3081845</v>
      </c>
      <c r="E85" s="226"/>
      <c r="F85" s="286">
        <f>SUM(F74:F83)</f>
        <v>2330847</v>
      </c>
      <c r="G85" s="286"/>
      <c r="H85" s="286">
        <f>SUM(H74:H83)</f>
        <v>2576187</v>
      </c>
      <c r="I85" s="286"/>
      <c r="J85" s="286">
        <f>SUM(J74:J83)</f>
        <v>2036238</v>
      </c>
    </row>
    <row r="86" spans="1:10" s="169" customFormat="1" ht="18.75" customHeight="1" x14ac:dyDescent="0.25">
      <c r="A86" s="221" t="s">
        <v>74</v>
      </c>
      <c r="B86" s="197"/>
      <c r="C86" s="197"/>
      <c r="D86" s="245">
        <f>'SCE (conso)-6'!AC43</f>
        <v>-153966</v>
      </c>
      <c r="E86" s="220"/>
      <c r="F86" s="245">
        <v>-25879</v>
      </c>
      <c r="G86" s="245"/>
      <c r="H86" s="239">
        <v>0</v>
      </c>
      <c r="I86" s="196"/>
      <c r="J86" s="239">
        <v>0</v>
      </c>
    </row>
    <row r="87" spans="1:10" s="169" customFormat="1" ht="18.75" customHeight="1" x14ac:dyDescent="0.25">
      <c r="A87" s="227" t="s">
        <v>28</v>
      </c>
      <c r="B87" s="197"/>
      <c r="C87" s="197"/>
      <c r="D87" s="225">
        <f>SUM(D85:D86)</f>
        <v>2927879</v>
      </c>
      <c r="E87" s="226"/>
      <c r="F87" s="285">
        <f>SUM(F85:F86)</f>
        <v>2304968</v>
      </c>
      <c r="G87" s="286"/>
      <c r="H87" s="285">
        <f>SUM(H85:H86)</f>
        <v>2576187</v>
      </c>
      <c r="I87" s="286"/>
      <c r="J87" s="285">
        <f>SUM(J85:J86)</f>
        <v>2036238</v>
      </c>
    </row>
    <row r="88" spans="1:10" s="169" customFormat="1" ht="18.75" customHeight="1" x14ac:dyDescent="0.25">
      <c r="A88" s="227"/>
      <c r="B88" s="197"/>
      <c r="C88" s="197"/>
      <c r="D88" s="226"/>
      <c r="E88" s="226"/>
      <c r="F88" s="286"/>
      <c r="G88" s="286"/>
      <c r="H88" s="286"/>
      <c r="I88" s="286"/>
      <c r="J88" s="286"/>
    </row>
    <row r="89" spans="1:10" s="169" customFormat="1" ht="18.75" customHeight="1" thickBot="1" x14ac:dyDescent="0.3">
      <c r="A89" s="227" t="s">
        <v>120</v>
      </c>
      <c r="B89" s="197"/>
      <c r="C89" s="197"/>
      <c r="D89" s="228">
        <f>+D87+D69</f>
        <v>8432059</v>
      </c>
      <c r="E89" s="226"/>
      <c r="F89" s="287">
        <f>+F87+F69</f>
        <v>8264739</v>
      </c>
      <c r="G89" s="286"/>
      <c r="H89" s="287">
        <f>H87+H69</f>
        <v>6099452</v>
      </c>
      <c r="I89" s="286"/>
      <c r="J89" s="287">
        <f>J87+J69</f>
        <v>6325029</v>
      </c>
    </row>
    <row r="90" spans="1:10" ht="18.600000000000001" customHeight="1" thickTop="1" x14ac:dyDescent="0.25"/>
    <row r="91" spans="1:10" ht="18.600000000000001" customHeight="1" x14ac:dyDescent="0.25">
      <c r="F91" s="241"/>
      <c r="H91" s="241"/>
      <c r="J91" s="241"/>
    </row>
  </sheetData>
  <mergeCells count="10">
    <mergeCell ref="D47:J47"/>
    <mergeCell ref="D4:G4"/>
    <mergeCell ref="H4:J4"/>
    <mergeCell ref="D5:G5"/>
    <mergeCell ref="H5:J5"/>
    <mergeCell ref="D9:J9"/>
    <mergeCell ref="D42:G42"/>
    <mergeCell ref="H42:J42"/>
    <mergeCell ref="D43:G43"/>
    <mergeCell ref="H43:J43"/>
  </mergeCells>
  <pageMargins left="0.8" right="0.8" top="0.48" bottom="0.5" header="0.5" footer="0.5"/>
  <pageSetup paperSize="9" scale="70" firstPageNumber="2" orientation="portrait" useFirstPageNumber="1" r:id="rId1"/>
  <headerFooter>
    <oddFooter>&amp;L&amp;12The accompanying notes are an integral part of these interim financial statements.&amp;11
&amp;C&amp;12&amp;P</oddFooter>
  </headerFooter>
  <rowBreaks count="1" manualBreakCount="1">
    <brk id="3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48"/>
  <sheetViews>
    <sheetView topLeftCell="A31" zoomScaleNormal="100" zoomScaleSheetLayoutView="55" workbookViewId="0">
      <selection activeCell="A20" sqref="A20"/>
    </sheetView>
  </sheetViews>
  <sheetFormatPr defaultColWidth="9.42578125" defaultRowHeight="22.5" customHeight="1" x14ac:dyDescent="0.25"/>
  <cols>
    <col min="1" max="1" width="70.42578125" style="16" customWidth="1"/>
    <col min="2" max="2" width="6.5703125" style="14" customWidth="1"/>
    <col min="3" max="3" width="8.42578125" style="14" customWidth="1"/>
    <col min="4" max="4" width="19.42578125" style="11" bestFit="1" customWidth="1"/>
    <col min="5" max="5" width="1" style="9" customWidth="1"/>
    <col min="6" max="6" width="18.140625" style="11" bestFit="1" customWidth="1"/>
    <col min="7" max="7" width="1" style="9" customWidth="1"/>
    <col min="8" max="8" width="18.5703125" style="20" bestFit="1" customWidth="1"/>
    <col min="9" max="9" width="1.140625" style="9" customWidth="1"/>
    <col min="10" max="10" width="17.5703125" style="20" bestFit="1" customWidth="1"/>
    <col min="11" max="11" width="9.42578125" style="17" customWidth="1"/>
    <col min="12" max="16384" width="9.42578125" style="17"/>
  </cols>
  <sheetData>
    <row r="1" spans="1:10" s="34" customFormat="1" ht="22.5" customHeight="1" x14ac:dyDescent="0.25">
      <c r="A1" s="3" t="s">
        <v>140</v>
      </c>
      <c r="B1" s="28"/>
      <c r="C1" s="28"/>
      <c r="D1" s="30"/>
      <c r="E1" s="31"/>
      <c r="F1" s="30"/>
      <c r="G1" s="31"/>
      <c r="H1" s="33"/>
      <c r="I1" s="31"/>
      <c r="J1" s="33"/>
    </row>
    <row r="2" spans="1:10" s="22" customFormat="1" ht="22.5" customHeight="1" x14ac:dyDescent="0.25">
      <c r="A2" s="58" t="s">
        <v>105</v>
      </c>
      <c r="B2" s="28"/>
      <c r="C2" s="28"/>
      <c r="D2" s="59"/>
      <c r="E2" s="31"/>
      <c r="F2" s="59"/>
      <c r="G2" s="31"/>
      <c r="H2" s="32"/>
      <c r="I2" s="31"/>
      <c r="J2" s="32"/>
    </row>
    <row r="3" spans="1:10" ht="22.5" customHeight="1" x14ac:dyDescent="0.25">
      <c r="A3" s="60"/>
      <c r="B3" s="28"/>
      <c r="C3" s="28"/>
      <c r="D3" s="59"/>
      <c r="E3" s="31"/>
      <c r="F3" s="59"/>
      <c r="G3" s="31"/>
      <c r="H3" s="32"/>
      <c r="I3" s="31"/>
      <c r="J3" s="32"/>
    </row>
    <row r="4" spans="1:10" ht="22.5" customHeight="1" x14ac:dyDescent="0.25">
      <c r="A4" s="60" t="s">
        <v>3</v>
      </c>
      <c r="B4" s="28"/>
      <c r="C4" s="28"/>
      <c r="D4" s="329" t="s">
        <v>2</v>
      </c>
      <c r="E4" s="329"/>
      <c r="F4" s="329"/>
      <c r="G4" s="277"/>
      <c r="H4" s="330" t="s">
        <v>15</v>
      </c>
      <c r="I4" s="330"/>
      <c r="J4" s="330"/>
    </row>
    <row r="5" spans="1:10" ht="22.5" customHeight="1" x14ac:dyDescent="0.25">
      <c r="A5" s="60"/>
      <c r="B5" s="28"/>
      <c r="C5" s="28"/>
      <c r="D5" s="329" t="s">
        <v>16</v>
      </c>
      <c r="E5" s="329"/>
      <c r="F5" s="329"/>
      <c r="G5" s="36"/>
      <c r="H5" s="329" t="s">
        <v>16</v>
      </c>
      <c r="I5" s="329"/>
      <c r="J5" s="329"/>
    </row>
    <row r="6" spans="1:10" ht="22.5" customHeight="1" x14ac:dyDescent="0.25">
      <c r="A6" s="60"/>
      <c r="B6" s="28"/>
      <c r="C6" s="28"/>
      <c r="D6" s="327" t="s">
        <v>85</v>
      </c>
      <c r="E6" s="327"/>
      <c r="F6" s="327"/>
      <c r="G6" s="36"/>
      <c r="H6" s="327" t="s">
        <v>85</v>
      </c>
      <c r="I6" s="327"/>
      <c r="J6" s="327"/>
    </row>
    <row r="7" spans="1:10" ht="22.5" customHeight="1" x14ac:dyDescent="0.25">
      <c r="A7" s="60"/>
      <c r="B7" s="28"/>
      <c r="C7" s="28"/>
      <c r="D7" s="327" t="s">
        <v>229</v>
      </c>
      <c r="E7" s="327"/>
      <c r="F7" s="327"/>
      <c r="G7" s="36"/>
      <c r="H7" s="327" t="s">
        <v>229</v>
      </c>
      <c r="I7" s="327"/>
      <c r="J7" s="327"/>
    </row>
    <row r="8" spans="1:10" ht="22.5" customHeight="1" x14ac:dyDescent="0.3">
      <c r="A8" s="60"/>
      <c r="B8" s="35"/>
      <c r="C8" s="35"/>
      <c r="D8" s="61" t="s">
        <v>178</v>
      </c>
      <c r="E8" s="62"/>
      <c r="F8" s="61" t="s">
        <v>139</v>
      </c>
      <c r="G8" s="62"/>
      <c r="H8" s="61" t="s">
        <v>178</v>
      </c>
      <c r="I8" s="62"/>
      <c r="J8" s="61" t="s">
        <v>139</v>
      </c>
    </row>
    <row r="9" spans="1:10" ht="22.5" customHeight="1" x14ac:dyDescent="0.25">
      <c r="A9" s="63"/>
      <c r="B9" s="28"/>
      <c r="C9" s="28"/>
      <c r="D9" s="328" t="s">
        <v>86</v>
      </c>
      <c r="E9" s="328"/>
      <c r="F9" s="328"/>
      <c r="G9" s="328"/>
      <c r="H9" s="328"/>
      <c r="I9" s="328"/>
      <c r="J9" s="328"/>
    </row>
    <row r="10" spans="1:10" s="24" customFormat="1" ht="22.5" customHeight="1" x14ac:dyDescent="0.35">
      <c r="A10" s="64" t="s">
        <v>102</v>
      </c>
      <c r="B10" s="65"/>
      <c r="C10" s="65"/>
      <c r="D10" s="66"/>
      <c r="E10" s="67"/>
      <c r="F10" s="66"/>
      <c r="G10" s="67"/>
      <c r="H10" s="68"/>
      <c r="I10" s="67"/>
      <c r="J10" s="68"/>
    </row>
    <row r="11" spans="1:10" s="24" customFormat="1" ht="18.75" x14ac:dyDescent="0.3">
      <c r="A11" s="90" t="s">
        <v>103</v>
      </c>
      <c r="B11" s="65"/>
      <c r="C11" s="65"/>
      <c r="D11" s="66">
        <v>2175746</v>
      </c>
      <c r="E11" s="69"/>
      <c r="F11" s="66">
        <v>1715475</v>
      </c>
      <c r="G11" s="69"/>
      <c r="H11" s="66">
        <v>1383408</v>
      </c>
      <c r="I11" s="69"/>
      <c r="J11" s="66">
        <v>1228888</v>
      </c>
    </row>
    <row r="12" spans="1:10" s="24" customFormat="1" ht="22.5" customHeight="1" x14ac:dyDescent="0.3">
      <c r="A12" s="70" t="s">
        <v>64</v>
      </c>
      <c r="B12" s="65"/>
      <c r="C12" s="65"/>
      <c r="D12" s="66">
        <v>20040</v>
      </c>
      <c r="E12" s="69"/>
      <c r="F12" s="66">
        <v>14865</v>
      </c>
      <c r="G12" s="69"/>
      <c r="H12" s="66">
        <v>8205</v>
      </c>
      <c r="I12" s="69"/>
      <c r="J12" s="66">
        <v>8942</v>
      </c>
    </row>
    <row r="13" spans="1:10" s="24" customFormat="1" ht="22.5" customHeight="1" x14ac:dyDescent="0.3">
      <c r="A13" s="71" t="s">
        <v>104</v>
      </c>
      <c r="B13" s="65"/>
      <c r="C13" s="65"/>
      <c r="D13" s="243">
        <f>SUM(D11:D12)</f>
        <v>2195786</v>
      </c>
      <c r="E13" s="73"/>
      <c r="F13" s="72">
        <f>SUM(F11:F12)</f>
        <v>1730340</v>
      </c>
      <c r="G13" s="69"/>
      <c r="H13" s="243">
        <f>SUM(H11:H12)</f>
        <v>1391613</v>
      </c>
      <c r="I13" s="69"/>
      <c r="J13" s="72">
        <f>SUM(J11:J12)</f>
        <v>1237830</v>
      </c>
    </row>
    <row r="14" spans="1:10" ht="22.5" customHeight="1" x14ac:dyDescent="0.3">
      <c r="A14" s="60"/>
      <c r="B14" s="28"/>
      <c r="C14" s="28"/>
      <c r="D14" s="74"/>
      <c r="E14" s="188"/>
      <c r="F14" s="74"/>
      <c r="G14" s="69"/>
      <c r="H14" s="74"/>
      <c r="I14" s="69"/>
      <c r="J14" s="74"/>
    </row>
    <row r="15" spans="1:10" s="24" customFormat="1" ht="22.5" customHeight="1" x14ac:dyDescent="0.35">
      <c r="A15" s="75" t="s">
        <v>66</v>
      </c>
      <c r="B15" s="65"/>
      <c r="C15" s="65"/>
      <c r="D15" s="68"/>
      <c r="E15" s="67"/>
      <c r="F15" s="68"/>
      <c r="G15" s="67"/>
      <c r="H15" s="68"/>
      <c r="I15" s="69"/>
      <c r="J15" s="68"/>
    </row>
    <row r="16" spans="1:10" s="24" customFormat="1" ht="22.5" customHeight="1" x14ac:dyDescent="0.3">
      <c r="A16" s="68" t="s">
        <v>157</v>
      </c>
      <c r="B16" s="65"/>
      <c r="C16" s="65"/>
      <c r="D16" s="66">
        <v>-1784580</v>
      </c>
      <c r="E16" s="69"/>
      <c r="F16" s="66">
        <v>-1615855</v>
      </c>
      <c r="G16" s="69"/>
      <c r="H16" s="66">
        <v>-1181812</v>
      </c>
      <c r="I16" s="69"/>
      <c r="J16" s="66">
        <v>-1122076</v>
      </c>
    </row>
    <row r="17" spans="1:10" s="24" customFormat="1" ht="22.5" customHeight="1" x14ac:dyDescent="0.3">
      <c r="A17" s="77" t="s">
        <v>97</v>
      </c>
      <c r="B17" s="65"/>
      <c r="C17" s="65"/>
      <c r="D17" s="66">
        <v>-61988</v>
      </c>
      <c r="E17" s="69"/>
      <c r="F17" s="66">
        <v>-58701</v>
      </c>
      <c r="G17" s="69"/>
      <c r="H17" s="66">
        <v>-45610</v>
      </c>
      <c r="I17" s="69"/>
      <c r="J17" s="66">
        <v>-51794</v>
      </c>
    </row>
    <row r="18" spans="1:10" s="24" customFormat="1" ht="22.5" customHeight="1" x14ac:dyDescent="0.3">
      <c r="A18" s="77" t="s">
        <v>87</v>
      </c>
      <c r="B18" s="65"/>
      <c r="C18" s="65"/>
      <c r="D18" s="66">
        <v>-155005</v>
      </c>
      <c r="E18" s="69"/>
      <c r="F18" s="66">
        <v>-81529</v>
      </c>
      <c r="G18" s="69"/>
      <c r="H18" s="66">
        <v>-70539</v>
      </c>
      <c r="I18" s="69"/>
      <c r="J18" s="66">
        <v>-24734</v>
      </c>
    </row>
    <row r="19" spans="1:10" s="24" customFormat="1" ht="22.5" customHeight="1" x14ac:dyDescent="0.3">
      <c r="A19" s="89" t="s">
        <v>65</v>
      </c>
      <c r="B19" s="65"/>
      <c r="C19" s="65"/>
      <c r="D19" s="243">
        <f>SUM(D16:D18)</f>
        <v>-2001573</v>
      </c>
      <c r="E19" s="73"/>
      <c r="F19" s="243">
        <f>SUM(F16:F18)</f>
        <v>-1756085</v>
      </c>
      <c r="G19" s="73"/>
      <c r="H19" s="243">
        <f>SUM(H16:H18)</f>
        <v>-1297961</v>
      </c>
      <c r="I19" s="73"/>
      <c r="J19" s="243">
        <f>SUM(J16:J18)</f>
        <v>-1198604</v>
      </c>
    </row>
    <row r="20" spans="1:10" s="2" customFormat="1" ht="22.5" customHeight="1" x14ac:dyDescent="0.25">
      <c r="A20" s="78"/>
      <c r="B20" s="79"/>
      <c r="C20" s="79"/>
      <c r="D20" s="80"/>
      <c r="E20" s="80"/>
      <c r="F20" s="80"/>
      <c r="G20" s="80"/>
      <c r="H20" s="80"/>
      <c r="I20" s="80"/>
      <c r="J20" s="80"/>
    </row>
    <row r="21" spans="1:10" s="24" customFormat="1" ht="18.75" x14ac:dyDescent="0.3">
      <c r="A21" s="155" t="s">
        <v>204</v>
      </c>
      <c r="B21" s="154"/>
      <c r="C21" s="154"/>
      <c r="D21" s="159">
        <f>SUM(D13,D19)</f>
        <v>194213</v>
      </c>
      <c r="E21" s="73"/>
      <c r="F21" s="159">
        <f>SUM(F13,F19)</f>
        <v>-25745</v>
      </c>
      <c r="G21" s="73"/>
      <c r="H21" s="159">
        <f>SUM(H13,H19)</f>
        <v>93652</v>
      </c>
      <c r="I21" s="159"/>
      <c r="J21" s="159">
        <f>SUM(J13,J19)</f>
        <v>39226</v>
      </c>
    </row>
    <row r="22" spans="1:10" s="24" customFormat="1" ht="20.45" customHeight="1" x14ac:dyDescent="0.3">
      <c r="A22" s="157" t="s">
        <v>37</v>
      </c>
      <c r="B22" s="154"/>
      <c r="C22" s="154"/>
      <c r="D22" s="66">
        <v>-47120</v>
      </c>
      <c r="E22" s="160"/>
      <c r="F22" s="66">
        <v>-43755</v>
      </c>
      <c r="G22" s="160"/>
      <c r="H22" s="66">
        <v>-32405.147000000001</v>
      </c>
      <c r="I22" s="160"/>
      <c r="J22" s="66">
        <v>-33667</v>
      </c>
    </row>
    <row r="23" spans="1:10" s="24" customFormat="1" ht="18.75" x14ac:dyDescent="0.3">
      <c r="A23" s="157" t="s">
        <v>145</v>
      </c>
      <c r="B23" s="65"/>
      <c r="C23" s="65"/>
      <c r="D23" s="161">
        <v>-472</v>
      </c>
      <c r="E23" s="67"/>
      <c r="F23" s="161">
        <v>-356</v>
      </c>
      <c r="G23" s="67"/>
      <c r="H23" s="161">
        <v>0</v>
      </c>
      <c r="I23" s="67"/>
      <c r="J23" s="161">
        <v>0</v>
      </c>
    </row>
    <row r="24" spans="1:10" s="24" customFormat="1" ht="22.5" customHeight="1" x14ac:dyDescent="0.3">
      <c r="A24" s="158" t="s">
        <v>205</v>
      </c>
      <c r="B24" s="65"/>
      <c r="C24" s="65"/>
      <c r="D24" s="80">
        <f>SUM(D21:D23)</f>
        <v>146621</v>
      </c>
      <c r="E24" s="73"/>
      <c r="F24" s="80">
        <f>SUM(F21:F23)</f>
        <v>-69856</v>
      </c>
      <c r="G24" s="73"/>
      <c r="H24" s="80">
        <f>SUM(H21:H23)</f>
        <v>61246.853000000003</v>
      </c>
      <c r="I24" s="73"/>
      <c r="J24" s="80">
        <f>SUM(J21:J23)</f>
        <v>5559</v>
      </c>
    </row>
    <row r="25" spans="1:10" s="24" customFormat="1" ht="22.5" customHeight="1" x14ac:dyDescent="0.3">
      <c r="A25" s="157" t="s">
        <v>265</v>
      </c>
      <c r="B25" s="65"/>
      <c r="C25" s="65"/>
      <c r="D25" s="161">
        <v>-36650</v>
      </c>
      <c r="E25" s="67"/>
      <c r="F25" s="161">
        <v>-1542</v>
      </c>
      <c r="G25" s="67"/>
      <c r="H25" s="161">
        <v>-12961</v>
      </c>
      <c r="I25" s="67"/>
      <c r="J25" s="161">
        <v>4800</v>
      </c>
    </row>
    <row r="26" spans="1:10" s="24" customFormat="1" ht="22.5" customHeight="1" thickBot="1" x14ac:dyDescent="0.35">
      <c r="A26" s="156" t="s">
        <v>206</v>
      </c>
      <c r="B26" s="65"/>
      <c r="C26" s="65"/>
      <c r="D26" s="83">
        <f>+D24+D25</f>
        <v>109971</v>
      </c>
      <c r="E26" s="73"/>
      <c r="F26" s="83">
        <f>+F24+F25</f>
        <v>-71398</v>
      </c>
      <c r="G26" s="73"/>
      <c r="H26" s="83">
        <f>+H24+H25</f>
        <v>48285.853000000003</v>
      </c>
      <c r="I26" s="73"/>
      <c r="J26" s="83">
        <f>+J24+J25</f>
        <v>10359</v>
      </c>
    </row>
    <row r="27" spans="1:10" s="24" customFormat="1" ht="22.5" customHeight="1" thickTop="1" x14ac:dyDescent="0.25">
      <c r="A27" s="78"/>
      <c r="B27" s="79"/>
      <c r="C27" s="79"/>
      <c r="D27" s="58"/>
      <c r="E27" s="80"/>
      <c r="F27" s="58"/>
      <c r="G27" s="80"/>
      <c r="H27" s="80"/>
      <c r="I27" s="80"/>
      <c r="J27" s="80"/>
    </row>
    <row r="28" spans="1:10" s="24" customFormat="1" ht="22.5" customHeight="1" x14ac:dyDescent="0.3">
      <c r="A28" s="81" t="s">
        <v>67</v>
      </c>
      <c r="B28" s="65"/>
      <c r="C28" s="65"/>
      <c r="D28" s="82"/>
      <c r="E28" s="73"/>
      <c r="F28" s="82"/>
      <c r="G28" s="73"/>
      <c r="H28" s="82"/>
      <c r="I28" s="73"/>
      <c r="J28" s="82"/>
    </row>
    <row r="29" spans="1:10" s="24" customFormat="1" ht="22.5" customHeight="1" x14ac:dyDescent="0.35">
      <c r="A29" s="84" t="s">
        <v>136</v>
      </c>
      <c r="B29" s="65"/>
      <c r="C29" s="65"/>
      <c r="D29" s="82"/>
      <c r="E29" s="73"/>
      <c r="F29" s="82"/>
      <c r="G29" s="73"/>
      <c r="H29" s="82"/>
      <c r="I29" s="73"/>
      <c r="J29" s="82"/>
    </row>
    <row r="30" spans="1:10" s="24" customFormat="1" ht="22.5" customHeight="1" x14ac:dyDescent="0.3">
      <c r="A30" s="68" t="s">
        <v>122</v>
      </c>
      <c r="B30" s="65"/>
      <c r="C30" s="65"/>
      <c r="D30" s="246">
        <v>39</v>
      </c>
      <c r="E30" s="69"/>
      <c r="F30" s="246">
        <v>2062</v>
      </c>
      <c r="G30" s="69"/>
      <c r="H30" s="247">
        <v>0</v>
      </c>
      <c r="I30" s="76"/>
      <c r="J30" s="247">
        <v>0</v>
      </c>
    </row>
    <row r="31" spans="1:10" s="24" customFormat="1" ht="22.5" customHeight="1" x14ac:dyDescent="0.3">
      <c r="A31" s="81" t="s">
        <v>167</v>
      </c>
      <c r="B31" s="65"/>
      <c r="C31" s="65"/>
      <c r="D31" s="248">
        <f>SUM(D30:D30)</f>
        <v>39</v>
      </c>
      <c r="E31" s="86"/>
      <c r="F31" s="85">
        <f>SUM(F30:F30)</f>
        <v>2062</v>
      </c>
      <c r="G31" s="86"/>
      <c r="H31" s="167">
        <f>SUM(H30:H30)</f>
        <v>0</v>
      </c>
      <c r="I31" s="87"/>
      <c r="J31" s="167">
        <f>SUM(J30:J30)</f>
        <v>0</v>
      </c>
    </row>
    <row r="32" spans="1:10" s="2" customFormat="1" ht="22.5" customHeight="1" x14ac:dyDescent="0.25">
      <c r="A32" s="58" t="s">
        <v>207</v>
      </c>
      <c r="F32" s="170"/>
      <c r="G32" s="170"/>
      <c r="H32" s="170"/>
      <c r="I32" s="170"/>
      <c r="J32" s="170"/>
    </row>
    <row r="33" spans="1:10" s="2" customFormat="1" ht="22.5" customHeight="1" x14ac:dyDescent="0.25">
      <c r="A33" s="58" t="s">
        <v>144</v>
      </c>
      <c r="D33" s="146">
        <f>+D31</f>
        <v>39</v>
      </c>
      <c r="E33" s="139"/>
      <c r="F33" s="146">
        <f>+F31</f>
        <v>2062</v>
      </c>
      <c r="G33" s="139"/>
      <c r="H33" s="166">
        <f>+H31</f>
        <v>0</v>
      </c>
      <c r="I33" s="139"/>
      <c r="J33" s="166">
        <f>+J31</f>
        <v>0</v>
      </c>
    </row>
    <row r="34" spans="1:10" s="2" customFormat="1" ht="22.5" customHeight="1" thickBot="1" x14ac:dyDescent="0.3">
      <c r="A34" s="58" t="s">
        <v>208</v>
      </c>
      <c r="D34" s="83">
        <f>SUM(D26,D33)</f>
        <v>110010</v>
      </c>
      <c r="E34" s="139"/>
      <c r="F34" s="144">
        <f>SUM(F26,F33)</f>
        <v>-69336</v>
      </c>
      <c r="G34" s="139"/>
      <c r="H34" s="83">
        <f>SUM(H26,H33)</f>
        <v>48285.853000000003</v>
      </c>
      <c r="I34" s="139"/>
      <c r="J34" s="144">
        <f>SUM(J26,J33)</f>
        <v>10359</v>
      </c>
    </row>
    <row r="35" spans="1:10" s="2" customFormat="1" ht="22.5" customHeight="1" thickTop="1" x14ac:dyDescent="0.25">
      <c r="A35" s="58"/>
      <c r="D35" s="139"/>
      <c r="E35" s="139"/>
      <c r="F35" s="139"/>
      <c r="G35" s="139"/>
      <c r="H35" s="139"/>
      <c r="I35" s="139"/>
      <c r="J35" s="139"/>
    </row>
    <row r="36" spans="1:10" s="2" customFormat="1" ht="22.5" customHeight="1" x14ac:dyDescent="0.3">
      <c r="A36" s="81" t="s">
        <v>209</v>
      </c>
      <c r="D36" s="139"/>
      <c r="E36" s="139"/>
      <c r="F36" s="139"/>
      <c r="G36" s="139"/>
      <c r="H36" s="139"/>
      <c r="I36" s="139"/>
      <c r="J36" s="139"/>
    </row>
    <row r="37" spans="1:10" s="24" customFormat="1" ht="22.5" customHeight="1" x14ac:dyDescent="0.3">
      <c r="A37" s="68" t="s">
        <v>124</v>
      </c>
      <c r="D37" s="66">
        <v>134577</v>
      </c>
      <c r="E37" s="66"/>
      <c r="F37" s="66">
        <v>-29464</v>
      </c>
      <c r="G37" s="66"/>
      <c r="H37" s="66">
        <f>H26</f>
        <v>48285.853000000003</v>
      </c>
      <c r="I37" s="66"/>
      <c r="J37" s="66">
        <v>10359</v>
      </c>
    </row>
    <row r="38" spans="1:10" s="24" customFormat="1" ht="22.5" customHeight="1" x14ac:dyDescent="0.3">
      <c r="A38" s="68" t="s">
        <v>42</v>
      </c>
      <c r="D38" s="66">
        <v>-24606</v>
      </c>
      <c r="E38" s="66"/>
      <c r="F38" s="66">
        <v>-41934</v>
      </c>
      <c r="G38" s="66"/>
      <c r="H38" s="165">
        <v>0</v>
      </c>
      <c r="I38" s="66"/>
      <c r="J38" s="165">
        <v>0</v>
      </c>
    </row>
    <row r="39" spans="1:10" ht="22.5" customHeight="1" thickBot="1" x14ac:dyDescent="0.3">
      <c r="A39" s="78" t="s">
        <v>206</v>
      </c>
      <c r="D39" s="140">
        <f>SUM(D37:D38)</f>
        <v>109971</v>
      </c>
      <c r="E39" s="138"/>
      <c r="F39" s="140">
        <f>SUM(F37:F38)</f>
        <v>-71398</v>
      </c>
      <c r="G39" s="138"/>
      <c r="H39" s="140">
        <f>SUM(H37:H38)</f>
        <v>48285.853000000003</v>
      </c>
      <c r="I39" s="138"/>
      <c r="J39" s="140">
        <f t="shared" ref="J39" si="0">SUM(J37:J38)</f>
        <v>10359</v>
      </c>
    </row>
    <row r="40" spans="1:10" ht="22.5" customHeight="1" thickTop="1" x14ac:dyDescent="0.3">
      <c r="A40" s="81"/>
      <c r="D40" s="138"/>
      <c r="E40" s="141"/>
      <c r="F40" s="138"/>
      <c r="G40" s="141"/>
      <c r="H40" s="142"/>
      <c r="I40" s="141"/>
      <c r="J40" s="142"/>
    </row>
    <row r="41" spans="1:10" ht="22.5" customHeight="1" x14ac:dyDescent="0.25">
      <c r="A41" s="78" t="s">
        <v>211</v>
      </c>
      <c r="D41" s="138"/>
      <c r="E41" s="141"/>
      <c r="F41" s="138"/>
      <c r="G41" s="141"/>
      <c r="H41" s="142"/>
      <c r="I41" s="141"/>
      <c r="J41" s="142"/>
    </row>
    <row r="42" spans="1:10" ht="22.5" customHeight="1" x14ac:dyDescent="0.25">
      <c r="A42" s="60" t="s">
        <v>123</v>
      </c>
      <c r="D42" s="138">
        <v>135565</v>
      </c>
      <c r="E42" s="138"/>
      <c r="F42" s="138">
        <v>-27134</v>
      </c>
      <c r="G42" s="138"/>
      <c r="H42" s="138">
        <f>H34</f>
        <v>48285.853000000003</v>
      </c>
      <c r="I42" s="138"/>
      <c r="J42" s="138">
        <v>10359</v>
      </c>
    </row>
    <row r="43" spans="1:10" ht="22.5" customHeight="1" x14ac:dyDescent="0.3">
      <c r="A43" s="60" t="s">
        <v>82</v>
      </c>
      <c r="D43" s="138">
        <v>-25555</v>
      </c>
      <c r="E43" s="141"/>
      <c r="F43" s="138">
        <v>-42202</v>
      </c>
      <c r="G43" s="141"/>
      <c r="H43" s="165">
        <v>0</v>
      </c>
      <c r="I43" s="66"/>
      <c r="J43" s="165">
        <v>0</v>
      </c>
    </row>
    <row r="44" spans="1:10" ht="22.5" customHeight="1" thickBot="1" x14ac:dyDescent="0.3">
      <c r="A44" s="78" t="s">
        <v>130</v>
      </c>
      <c r="D44" s="140">
        <f>SUM(D42:D43)</f>
        <v>110010</v>
      </c>
      <c r="E44" s="138"/>
      <c r="F44" s="140">
        <f>SUM(F42:F43)</f>
        <v>-69336</v>
      </c>
      <c r="G44" s="138"/>
      <c r="H44" s="140">
        <f t="shared" ref="E44:I44" si="1">SUM(H42:H43)</f>
        <v>48285.853000000003</v>
      </c>
      <c r="I44" s="138"/>
      <c r="J44" s="140">
        <f t="shared" ref="J44" si="2">SUM(J42:J43)</f>
        <v>10359</v>
      </c>
    </row>
    <row r="45" spans="1:10" ht="22.5" customHeight="1" thickTop="1" x14ac:dyDescent="0.25">
      <c r="A45" s="78"/>
      <c r="D45" s="138"/>
      <c r="E45" s="141"/>
      <c r="F45" s="138"/>
      <c r="G45" s="141"/>
      <c r="H45" s="142"/>
      <c r="I45" s="141"/>
      <c r="J45" s="142"/>
    </row>
    <row r="46" spans="1:10" ht="22.5" customHeight="1" x14ac:dyDescent="0.35">
      <c r="A46" s="249" t="s">
        <v>219</v>
      </c>
      <c r="B46" s="28"/>
      <c r="D46" s="138"/>
      <c r="E46" s="141"/>
      <c r="F46" s="138"/>
      <c r="G46" s="141"/>
      <c r="H46" s="142"/>
      <c r="I46" s="141"/>
      <c r="J46" s="142"/>
    </row>
    <row r="47" spans="1:10" ht="22.5" customHeight="1" thickBot="1" x14ac:dyDescent="0.35">
      <c r="A47" s="77" t="s">
        <v>220</v>
      </c>
      <c r="B47" s="28">
        <v>13</v>
      </c>
      <c r="D47" s="145">
        <v>0.19</v>
      </c>
      <c r="E47" s="143"/>
      <c r="F47" s="145">
        <v>-0.04</v>
      </c>
      <c r="G47" s="143"/>
      <c r="H47" s="145">
        <v>7.0000000000000007E-2</v>
      </c>
      <c r="I47" s="143"/>
      <c r="J47" s="145">
        <v>0.02</v>
      </c>
    </row>
    <row r="48" spans="1:10" ht="22.5" customHeight="1" thickTop="1" x14ac:dyDescent="0.25"/>
  </sheetData>
  <mergeCells count="9">
    <mergeCell ref="D7:F7"/>
    <mergeCell ref="H7:J7"/>
    <mergeCell ref="D9:J9"/>
    <mergeCell ref="D4:F4"/>
    <mergeCell ref="H4:J4"/>
    <mergeCell ref="D5:F5"/>
    <mergeCell ref="H5:J5"/>
    <mergeCell ref="D6:F6"/>
    <mergeCell ref="H6:J6"/>
  </mergeCells>
  <pageMargins left="0.8" right="0.8" top="0.48" bottom="0.5" header="0.5" footer="0.5"/>
  <pageSetup paperSize="9" scale="55" firstPageNumber="4" fitToHeight="4" orientation="portrait" useFirstPageNumber="1" r:id="rId1"/>
  <headerFooter>
    <oddFooter>&amp;L&amp;12The accompanying notes are an integral part of these interim financial statements.&amp;11
&amp;C&amp;12&amp;P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J48"/>
  <sheetViews>
    <sheetView topLeftCell="A31" zoomScaleNormal="100" workbookViewId="0">
      <selection activeCell="A34" sqref="A34"/>
    </sheetView>
  </sheetViews>
  <sheetFormatPr defaultColWidth="9.42578125" defaultRowHeight="22.5" customHeight="1" x14ac:dyDescent="0.25"/>
  <cols>
    <col min="1" max="1" width="72.5703125" style="212" customWidth="1"/>
    <col min="2" max="2" width="6.5703125" style="213" customWidth="1"/>
    <col min="3" max="3" width="5.28515625" style="213" customWidth="1"/>
    <col min="4" max="4" width="15.5703125" style="241" customWidth="1"/>
    <col min="5" max="5" width="1" style="240" customWidth="1"/>
    <col min="6" max="6" width="15.5703125" style="291" customWidth="1"/>
    <col min="7" max="7" width="1" style="292" customWidth="1"/>
    <col min="8" max="8" width="15.5703125" style="292" customWidth="1"/>
    <col min="9" max="9" width="1" style="292" customWidth="1"/>
    <col min="10" max="10" width="15.5703125" style="292" customWidth="1"/>
    <col min="11" max="16384" width="9.42578125" style="214"/>
  </cols>
  <sheetData>
    <row r="1" spans="1:10" s="205" customFormat="1" ht="22.5" customHeight="1" x14ac:dyDescent="0.25">
      <c r="A1" s="254" t="s">
        <v>140</v>
      </c>
      <c r="B1" s="201"/>
      <c r="C1" s="201"/>
      <c r="D1" s="255"/>
      <c r="E1" s="204"/>
      <c r="F1" s="30"/>
      <c r="G1" s="32"/>
      <c r="H1" s="33"/>
      <c r="I1" s="32"/>
      <c r="J1" s="33"/>
    </row>
    <row r="2" spans="1:10" s="211" customFormat="1" ht="22.5" customHeight="1" x14ac:dyDescent="0.25">
      <c r="A2" s="256" t="s">
        <v>105</v>
      </c>
      <c r="B2" s="201"/>
      <c r="C2" s="201"/>
      <c r="D2" s="203"/>
      <c r="E2" s="204"/>
      <c r="F2" s="59"/>
      <c r="G2" s="32"/>
      <c r="H2" s="32"/>
      <c r="I2" s="32"/>
      <c r="J2" s="32"/>
    </row>
    <row r="3" spans="1:10" ht="22.5" customHeight="1" x14ac:dyDescent="0.25">
      <c r="A3" s="202"/>
      <c r="B3" s="201"/>
      <c r="C3" s="201"/>
      <c r="D3" s="203"/>
      <c r="E3" s="204"/>
      <c r="F3" s="59"/>
      <c r="G3" s="32"/>
      <c r="H3" s="32"/>
      <c r="I3" s="32"/>
      <c r="J3" s="32"/>
    </row>
    <row r="4" spans="1:10" ht="22.5" customHeight="1" x14ac:dyDescent="0.25">
      <c r="A4" s="202" t="s">
        <v>3</v>
      </c>
      <c r="B4" s="201"/>
      <c r="C4" s="201"/>
      <c r="D4" s="333" t="s">
        <v>2</v>
      </c>
      <c r="E4" s="333"/>
      <c r="F4" s="333"/>
      <c r="G4" s="293"/>
      <c r="H4" s="330" t="s">
        <v>15</v>
      </c>
      <c r="I4" s="330"/>
      <c r="J4" s="330"/>
    </row>
    <row r="5" spans="1:10" ht="22.5" customHeight="1" x14ac:dyDescent="0.25">
      <c r="A5" s="202"/>
      <c r="B5" s="201"/>
      <c r="C5" s="201"/>
      <c r="D5" s="333" t="s">
        <v>16</v>
      </c>
      <c r="E5" s="333"/>
      <c r="F5" s="333"/>
      <c r="G5" s="59"/>
      <c r="H5" s="334" t="s">
        <v>16</v>
      </c>
      <c r="I5" s="334"/>
      <c r="J5" s="334"/>
    </row>
    <row r="6" spans="1:10" ht="22.5" customHeight="1" x14ac:dyDescent="0.25">
      <c r="A6" s="202"/>
      <c r="B6" s="201"/>
      <c r="C6" s="201"/>
      <c r="D6" s="331" t="s">
        <v>230</v>
      </c>
      <c r="E6" s="331"/>
      <c r="F6" s="331"/>
      <c r="G6" s="59"/>
      <c r="H6" s="327" t="s">
        <v>230</v>
      </c>
      <c r="I6" s="327"/>
      <c r="J6" s="327"/>
    </row>
    <row r="7" spans="1:10" ht="22.5" customHeight="1" x14ac:dyDescent="0.25">
      <c r="A7" s="202"/>
      <c r="B7" s="201"/>
      <c r="C7" s="201"/>
      <c r="D7" s="331" t="s">
        <v>229</v>
      </c>
      <c r="E7" s="331"/>
      <c r="F7" s="331"/>
      <c r="G7" s="59"/>
      <c r="H7" s="331" t="s">
        <v>229</v>
      </c>
      <c r="I7" s="331"/>
      <c r="J7" s="331"/>
    </row>
    <row r="8" spans="1:10" ht="22.5" customHeight="1" x14ac:dyDescent="0.3">
      <c r="A8" s="202"/>
      <c r="B8" s="201" t="s">
        <v>25</v>
      </c>
      <c r="C8" s="201"/>
      <c r="D8" s="257" t="s">
        <v>178</v>
      </c>
      <c r="E8" s="258"/>
      <c r="F8" s="61" t="s">
        <v>139</v>
      </c>
      <c r="G8" s="294"/>
      <c r="H8" s="61" t="s">
        <v>178</v>
      </c>
      <c r="I8" s="294"/>
      <c r="J8" s="61" t="s">
        <v>139</v>
      </c>
    </row>
    <row r="9" spans="1:10" ht="22.5" customHeight="1" x14ac:dyDescent="0.25">
      <c r="A9" s="259"/>
      <c r="B9" s="201"/>
      <c r="C9" s="201"/>
      <c r="D9" s="332" t="s">
        <v>86</v>
      </c>
      <c r="E9" s="332"/>
      <c r="F9" s="332"/>
      <c r="G9" s="332"/>
      <c r="H9" s="332"/>
      <c r="I9" s="332"/>
      <c r="J9" s="332"/>
    </row>
    <row r="10" spans="1:10" s="169" customFormat="1" ht="22.5" customHeight="1" x14ac:dyDescent="0.35">
      <c r="A10" s="64" t="s">
        <v>102</v>
      </c>
      <c r="B10" s="260"/>
      <c r="C10" s="260"/>
      <c r="D10" s="66"/>
      <c r="E10" s="261"/>
      <c r="F10" s="66"/>
      <c r="G10" s="57"/>
      <c r="H10" s="57"/>
      <c r="I10" s="57"/>
      <c r="J10" s="57"/>
    </row>
    <row r="11" spans="1:10" s="169" customFormat="1" ht="18.75" x14ac:dyDescent="0.3">
      <c r="A11" s="261" t="s">
        <v>103</v>
      </c>
      <c r="B11" s="260">
        <v>14</v>
      </c>
      <c r="C11" s="260"/>
      <c r="D11" s="66">
        <v>6672522</v>
      </c>
      <c r="E11" s="69"/>
      <c r="F11" s="66">
        <v>4662982</v>
      </c>
      <c r="G11" s="69"/>
      <c r="H11" s="66">
        <v>4716954</v>
      </c>
      <c r="I11" s="69"/>
      <c r="J11" s="66">
        <v>3378435</v>
      </c>
    </row>
    <row r="12" spans="1:10" s="169" customFormat="1" ht="22.5" customHeight="1" x14ac:dyDescent="0.3">
      <c r="A12" s="262" t="s">
        <v>64</v>
      </c>
      <c r="B12" s="260"/>
      <c r="C12" s="260"/>
      <c r="D12" s="66">
        <v>42568</v>
      </c>
      <c r="E12" s="69"/>
      <c r="F12" s="66">
        <v>45203</v>
      </c>
      <c r="G12" s="69"/>
      <c r="H12" s="66">
        <v>67206</v>
      </c>
      <c r="I12" s="69"/>
      <c r="J12" s="66">
        <v>32837</v>
      </c>
    </row>
    <row r="13" spans="1:10" s="169" customFormat="1" ht="22.5" customHeight="1" x14ac:dyDescent="0.3">
      <c r="A13" s="71" t="s">
        <v>104</v>
      </c>
      <c r="B13" s="260"/>
      <c r="C13" s="260"/>
      <c r="D13" s="263">
        <f>SUM(D11:D12)</f>
        <v>6715090</v>
      </c>
      <c r="E13" s="264"/>
      <c r="F13" s="295">
        <f>SUM(F11:F12)</f>
        <v>4708185</v>
      </c>
      <c r="G13" s="69"/>
      <c r="H13" s="295">
        <f>SUM(H11:H12)</f>
        <v>4784160</v>
      </c>
      <c r="I13" s="69"/>
      <c r="J13" s="295">
        <f>SUM(J11:J12)</f>
        <v>3411272</v>
      </c>
    </row>
    <row r="14" spans="1:10" ht="22.5" customHeight="1" x14ac:dyDescent="0.3">
      <c r="A14" s="202"/>
      <c r="B14" s="201"/>
      <c r="C14" s="201"/>
      <c r="D14" s="265"/>
      <c r="E14" s="188"/>
      <c r="F14" s="296"/>
      <c r="G14" s="69"/>
      <c r="H14" s="296"/>
      <c r="I14" s="69"/>
      <c r="J14" s="296"/>
    </row>
    <row r="15" spans="1:10" s="169" customFormat="1" ht="22.5" customHeight="1" x14ac:dyDescent="0.35">
      <c r="A15" s="266" t="s">
        <v>66</v>
      </c>
      <c r="B15" s="260"/>
      <c r="C15" s="260"/>
      <c r="D15" s="261"/>
      <c r="E15" s="261"/>
      <c r="F15" s="57"/>
      <c r="G15" s="57"/>
      <c r="H15" s="57"/>
      <c r="I15" s="69"/>
      <c r="J15" s="57"/>
    </row>
    <row r="16" spans="1:10" s="169" customFormat="1" ht="22.5" customHeight="1" x14ac:dyDescent="0.3">
      <c r="A16" s="261" t="s">
        <v>157</v>
      </c>
      <c r="B16" s="260"/>
      <c r="C16" s="260"/>
      <c r="D16" s="66">
        <v>-5549491</v>
      </c>
      <c r="E16" s="69"/>
      <c r="F16" s="66">
        <v>-4245630</v>
      </c>
      <c r="G16" s="69"/>
      <c r="H16" s="66">
        <v>-4026079</v>
      </c>
      <c r="I16" s="69"/>
      <c r="J16" s="66">
        <v>-3006522</v>
      </c>
    </row>
    <row r="17" spans="1:10" s="169" customFormat="1" ht="22.5" customHeight="1" x14ac:dyDescent="0.3">
      <c r="A17" s="267" t="s">
        <v>97</v>
      </c>
      <c r="B17" s="260"/>
      <c r="C17" s="260"/>
      <c r="D17" s="66">
        <v>-183666</v>
      </c>
      <c r="E17" s="69"/>
      <c r="F17" s="66">
        <v>-174537</v>
      </c>
      <c r="G17" s="69"/>
      <c r="H17" s="66">
        <v>-142914</v>
      </c>
      <c r="I17" s="69"/>
      <c r="J17" s="66">
        <v>-143401</v>
      </c>
    </row>
    <row r="18" spans="1:10" s="169" customFormat="1" ht="22.5" customHeight="1" x14ac:dyDescent="0.3">
      <c r="A18" s="267" t="s">
        <v>87</v>
      </c>
      <c r="B18" s="260"/>
      <c r="C18" s="260"/>
      <c r="D18" s="66">
        <v>-397489</v>
      </c>
      <c r="E18" s="69"/>
      <c r="F18" s="66">
        <v>-227125</v>
      </c>
      <c r="G18" s="69"/>
      <c r="H18" s="66">
        <v>-208962</v>
      </c>
      <c r="I18" s="69"/>
      <c r="J18" s="66">
        <v>-87161</v>
      </c>
    </row>
    <row r="19" spans="1:10" s="169" customFormat="1" ht="22.5" customHeight="1" x14ac:dyDescent="0.3">
      <c r="A19" s="71" t="s">
        <v>65</v>
      </c>
      <c r="B19" s="260"/>
      <c r="C19" s="260"/>
      <c r="D19" s="346">
        <f>SUM(D16:D18)</f>
        <v>-6130646</v>
      </c>
      <c r="E19" s="264"/>
      <c r="F19" s="346">
        <f>SUM(F16:F18)</f>
        <v>-4647292</v>
      </c>
      <c r="G19" s="297"/>
      <c r="H19" s="346">
        <f>SUM(H16:H18)</f>
        <v>-4377955</v>
      </c>
      <c r="I19" s="297"/>
      <c r="J19" s="346">
        <f>SUM(J16:J18)</f>
        <v>-3237084</v>
      </c>
    </row>
    <row r="20" spans="1:10" s="269" customFormat="1" ht="22.5" customHeight="1" x14ac:dyDescent="0.25">
      <c r="A20" s="254"/>
      <c r="B20" s="268"/>
      <c r="C20" s="268"/>
      <c r="D20" s="80"/>
      <c r="E20" s="80"/>
      <c r="F20" s="80"/>
      <c r="G20" s="80"/>
      <c r="H20" s="80"/>
      <c r="I20" s="80"/>
      <c r="J20" s="80"/>
    </row>
    <row r="21" spans="1:10" s="169" customFormat="1" ht="21" customHeight="1" x14ac:dyDescent="0.3">
      <c r="A21" s="270" t="s">
        <v>255</v>
      </c>
      <c r="B21" s="260"/>
      <c r="C21" s="260"/>
      <c r="D21" s="159">
        <f>SUM(D13,D19)</f>
        <v>584444</v>
      </c>
      <c r="E21" s="264"/>
      <c r="F21" s="159">
        <f>SUM(F13,F19)</f>
        <v>60893</v>
      </c>
      <c r="G21" s="297"/>
      <c r="H21" s="159">
        <f>SUM(H13,H19)</f>
        <v>406205</v>
      </c>
      <c r="I21" s="159"/>
      <c r="J21" s="159">
        <f>SUM(J13,J19)</f>
        <v>174188</v>
      </c>
    </row>
    <row r="22" spans="1:10" s="169" customFormat="1" ht="18.75" x14ac:dyDescent="0.3">
      <c r="A22" s="271" t="s">
        <v>37</v>
      </c>
      <c r="B22" s="260"/>
      <c r="C22" s="260"/>
      <c r="D22" s="66">
        <v>-141634</v>
      </c>
      <c r="E22" s="272"/>
      <c r="F22" s="66">
        <v>-136505</v>
      </c>
      <c r="G22" s="298"/>
      <c r="H22" s="66">
        <v>-104772</v>
      </c>
      <c r="I22" s="298"/>
      <c r="J22" s="66">
        <v>-104290</v>
      </c>
    </row>
    <row r="23" spans="1:10" s="169" customFormat="1" ht="22.5" customHeight="1" x14ac:dyDescent="0.3">
      <c r="A23" s="271" t="s">
        <v>145</v>
      </c>
      <c r="B23" s="260"/>
      <c r="C23" s="260"/>
      <c r="D23" s="161">
        <v>-1454</v>
      </c>
      <c r="E23" s="261"/>
      <c r="F23" s="161">
        <v>-1753</v>
      </c>
      <c r="G23" s="57"/>
      <c r="H23" s="161">
        <v>0</v>
      </c>
      <c r="I23" s="57"/>
      <c r="J23" s="161">
        <v>0</v>
      </c>
    </row>
    <row r="24" spans="1:10" s="169" customFormat="1" ht="22.5" customHeight="1" x14ac:dyDescent="0.3">
      <c r="A24" s="153" t="s">
        <v>205</v>
      </c>
      <c r="B24" s="260"/>
      <c r="C24" s="260"/>
      <c r="D24" s="80">
        <f>SUM(D21:D23)</f>
        <v>441356</v>
      </c>
      <c r="E24" s="264"/>
      <c r="F24" s="80">
        <f>SUM(F21:F23)</f>
        <v>-77365</v>
      </c>
      <c r="G24" s="297"/>
      <c r="H24" s="80">
        <f>SUM(H21:H23)</f>
        <v>301433</v>
      </c>
      <c r="I24" s="297"/>
      <c r="J24" s="80">
        <f>SUM(J21:J23)</f>
        <v>69898</v>
      </c>
    </row>
    <row r="25" spans="1:10" s="169" customFormat="1" ht="22.5" customHeight="1" x14ac:dyDescent="0.3">
      <c r="A25" s="271" t="s">
        <v>266</v>
      </c>
      <c r="B25" s="260"/>
      <c r="C25" s="260"/>
      <c r="D25" s="161">
        <v>-115595</v>
      </c>
      <c r="E25" s="261"/>
      <c r="F25" s="161">
        <v>-29676</v>
      </c>
      <c r="G25" s="57"/>
      <c r="H25" s="161">
        <v>-60553</v>
      </c>
      <c r="I25" s="57"/>
      <c r="J25" s="161">
        <v>-8272</v>
      </c>
    </row>
    <row r="26" spans="1:10" s="169" customFormat="1" ht="22.5" customHeight="1" thickBot="1" x14ac:dyDescent="0.35">
      <c r="A26" s="153" t="s">
        <v>206</v>
      </c>
      <c r="B26" s="260"/>
      <c r="C26" s="260"/>
      <c r="D26" s="83">
        <f>+D24+D25</f>
        <v>325761</v>
      </c>
      <c r="E26" s="264"/>
      <c r="F26" s="83">
        <f>+F24+F25</f>
        <v>-107041</v>
      </c>
      <c r="G26" s="297"/>
      <c r="H26" s="83">
        <f>+H24+H25</f>
        <v>240880</v>
      </c>
      <c r="I26" s="297"/>
      <c r="J26" s="83">
        <f>+J24+J25</f>
        <v>61626</v>
      </c>
    </row>
    <row r="27" spans="1:10" s="169" customFormat="1" ht="22.5" customHeight="1" thickTop="1" x14ac:dyDescent="0.25">
      <c r="A27" s="254"/>
      <c r="B27" s="268"/>
      <c r="C27" s="268"/>
      <c r="D27" s="256"/>
      <c r="E27" s="80"/>
      <c r="F27" s="58"/>
      <c r="G27" s="80"/>
      <c r="H27" s="80"/>
      <c r="I27" s="80"/>
      <c r="J27" s="80"/>
    </row>
    <row r="28" spans="1:10" s="169" customFormat="1" ht="22.5" customHeight="1" x14ac:dyDescent="0.3">
      <c r="A28" s="264" t="s">
        <v>67</v>
      </c>
      <c r="B28" s="260"/>
      <c r="C28" s="260"/>
      <c r="D28" s="273"/>
      <c r="E28" s="264"/>
      <c r="F28" s="299"/>
      <c r="G28" s="297"/>
      <c r="H28" s="299"/>
      <c r="I28" s="297"/>
      <c r="J28" s="299"/>
    </row>
    <row r="29" spans="1:10" s="169" customFormat="1" ht="22.5" customHeight="1" x14ac:dyDescent="0.35">
      <c r="A29" s="274" t="s">
        <v>136</v>
      </c>
      <c r="B29" s="260"/>
      <c r="C29" s="260"/>
      <c r="D29" s="273"/>
      <c r="E29" s="264"/>
      <c r="F29" s="299"/>
      <c r="G29" s="297"/>
      <c r="H29" s="299"/>
      <c r="I29" s="297"/>
      <c r="J29" s="299"/>
    </row>
    <row r="30" spans="1:10" s="169" customFormat="1" ht="22.5" customHeight="1" x14ac:dyDescent="0.3">
      <c r="A30" s="261" t="s">
        <v>122</v>
      </c>
      <c r="B30" s="260"/>
      <c r="C30" s="260"/>
      <c r="D30" s="246">
        <v>-144</v>
      </c>
      <c r="E30" s="69"/>
      <c r="F30" s="246">
        <v>1901</v>
      </c>
      <c r="G30" s="69"/>
      <c r="H30" s="247">
        <v>0</v>
      </c>
      <c r="I30" s="76"/>
      <c r="J30" s="247">
        <v>0</v>
      </c>
    </row>
    <row r="31" spans="1:10" s="169" customFormat="1" ht="22.5" customHeight="1" x14ac:dyDescent="0.3">
      <c r="A31" s="297" t="s">
        <v>167</v>
      </c>
      <c r="B31" s="65"/>
      <c r="C31" s="65"/>
      <c r="D31" s="346">
        <f>SUM(D30:D30)</f>
        <v>-144</v>
      </c>
      <c r="E31" s="316"/>
      <c r="F31" s="346">
        <f>SUM(F30:F30)</f>
        <v>1901</v>
      </c>
      <c r="G31" s="316"/>
      <c r="H31" s="161">
        <f>SUM(H30:H30)</f>
        <v>0</v>
      </c>
      <c r="I31" s="87"/>
      <c r="J31" s="161">
        <f>SUM(J30:J30)</f>
        <v>0</v>
      </c>
    </row>
    <row r="32" spans="1:10" s="269" customFormat="1" ht="22.5" customHeight="1" x14ac:dyDescent="0.3">
      <c r="A32" s="297" t="s">
        <v>207</v>
      </c>
      <c r="B32" s="170"/>
      <c r="C32" s="170"/>
      <c r="D32" s="170"/>
      <c r="E32" s="170"/>
      <c r="F32" s="170"/>
      <c r="G32" s="170"/>
      <c r="H32" s="170"/>
      <c r="I32" s="170"/>
      <c r="J32" s="170"/>
    </row>
    <row r="33" spans="1:10" s="269" customFormat="1" ht="22.5" customHeight="1" x14ac:dyDescent="0.3">
      <c r="A33" s="297" t="s">
        <v>144</v>
      </c>
      <c r="B33" s="170"/>
      <c r="C33" s="170"/>
      <c r="D33" s="146">
        <f>+D31</f>
        <v>-144</v>
      </c>
      <c r="E33" s="139"/>
      <c r="F33" s="146">
        <f>+F31</f>
        <v>1901</v>
      </c>
      <c r="G33" s="139"/>
      <c r="H33" s="166">
        <f>+H31</f>
        <v>0</v>
      </c>
      <c r="I33" s="188"/>
      <c r="J33" s="166">
        <f>+J31</f>
        <v>0</v>
      </c>
    </row>
    <row r="34" spans="1:10" s="269" customFormat="1" ht="22.5" customHeight="1" thickBot="1" x14ac:dyDescent="0.35">
      <c r="A34" s="264" t="s">
        <v>208</v>
      </c>
      <c r="D34" s="144">
        <f>SUM(D26,D33)</f>
        <v>325617</v>
      </c>
      <c r="E34" s="139"/>
      <c r="F34" s="144">
        <f>SUM(F26,F33)</f>
        <v>-105140</v>
      </c>
      <c r="G34" s="139"/>
      <c r="H34" s="144">
        <f>SUM(H26,H33)</f>
        <v>240880</v>
      </c>
      <c r="I34" s="345"/>
      <c r="J34" s="144">
        <f>SUM(J26,J33)</f>
        <v>61626</v>
      </c>
    </row>
    <row r="35" spans="1:10" s="269" customFormat="1" ht="22.5" customHeight="1" thickTop="1" x14ac:dyDescent="0.25">
      <c r="A35" s="256"/>
      <c r="D35" s="139"/>
      <c r="E35" s="139"/>
      <c r="F35" s="139"/>
      <c r="G35" s="139"/>
      <c r="H35" s="139"/>
      <c r="I35" s="139"/>
      <c r="J35" s="139"/>
    </row>
    <row r="36" spans="1:10" s="269" customFormat="1" ht="22.5" customHeight="1" x14ac:dyDescent="0.3">
      <c r="A36" s="264" t="s">
        <v>209</v>
      </c>
      <c r="D36" s="139"/>
      <c r="E36" s="139"/>
      <c r="F36" s="139"/>
      <c r="G36" s="139"/>
      <c r="H36" s="139"/>
      <c r="I36" s="139"/>
      <c r="J36" s="139"/>
    </row>
    <row r="37" spans="1:10" s="169" customFormat="1" ht="22.5" customHeight="1" x14ac:dyDescent="0.3">
      <c r="A37" s="261" t="s">
        <v>210</v>
      </c>
      <c r="D37" s="66">
        <v>387080</v>
      </c>
      <c r="E37" s="66"/>
      <c r="F37" s="66">
        <v>-10660</v>
      </c>
      <c r="G37" s="66"/>
      <c r="H37" s="66">
        <f>H26</f>
        <v>240880</v>
      </c>
      <c r="I37" s="66"/>
      <c r="J37" s="66">
        <v>61626</v>
      </c>
    </row>
    <row r="38" spans="1:10" s="169" customFormat="1" ht="22.5" customHeight="1" x14ac:dyDescent="0.3">
      <c r="A38" s="261" t="s">
        <v>42</v>
      </c>
      <c r="D38" s="66">
        <v>-61319</v>
      </c>
      <c r="E38" s="66"/>
      <c r="F38" s="66">
        <v>-96381</v>
      </c>
      <c r="G38" s="66"/>
      <c r="H38" s="165">
        <v>0</v>
      </c>
      <c r="I38" s="66"/>
      <c r="J38" s="165">
        <v>0</v>
      </c>
    </row>
    <row r="39" spans="1:10" ht="22.5" customHeight="1" thickBot="1" x14ac:dyDescent="0.3">
      <c r="A39" s="254" t="s">
        <v>206</v>
      </c>
      <c r="D39" s="140">
        <f>SUM(D37:D38)</f>
        <v>325761</v>
      </c>
      <c r="E39" s="138"/>
      <c r="F39" s="140">
        <f>SUM(F37:F38)</f>
        <v>-107041</v>
      </c>
      <c r="G39" s="138"/>
      <c r="H39" s="140">
        <f t="shared" ref="E39:J39" si="0">SUM(H37:H38)</f>
        <v>240880</v>
      </c>
      <c r="I39" s="138"/>
      <c r="J39" s="140">
        <f t="shared" si="0"/>
        <v>61626</v>
      </c>
    </row>
    <row r="40" spans="1:10" ht="22.5" customHeight="1" thickTop="1" x14ac:dyDescent="0.3">
      <c r="A40" s="264"/>
      <c r="D40" s="138"/>
      <c r="E40" s="141"/>
      <c r="F40" s="138"/>
      <c r="G40" s="141"/>
      <c r="H40" s="142"/>
      <c r="I40" s="141"/>
      <c r="J40" s="142"/>
    </row>
    <row r="41" spans="1:10" ht="22.5" customHeight="1" x14ac:dyDescent="0.25">
      <c r="A41" s="254" t="s">
        <v>211</v>
      </c>
      <c r="D41" s="138"/>
      <c r="E41" s="141"/>
      <c r="F41" s="138"/>
      <c r="G41" s="141"/>
      <c r="H41" s="142"/>
      <c r="I41" s="141"/>
      <c r="J41" s="142"/>
    </row>
    <row r="42" spans="1:10" ht="22.5" customHeight="1" x14ac:dyDescent="0.25">
      <c r="A42" s="202" t="s">
        <v>123</v>
      </c>
      <c r="D42" s="138">
        <f>'SCE (conso)-6'!AA39</f>
        <v>389193</v>
      </c>
      <c r="E42" s="138"/>
      <c r="F42" s="138">
        <v>-8254</v>
      </c>
      <c r="G42" s="138"/>
      <c r="H42" s="138">
        <f>H34</f>
        <v>240880</v>
      </c>
      <c r="I42" s="138"/>
      <c r="J42" s="138">
        <v>61626</v>
      </c>
    </row>
    <row r="43" spans="1:10" ht="22.5" customHeight="1" x14ac:dyDescent="0.3">
      <c r="A43" s="202" t="s">
        <v>82</v>
      </c>
      <c r="D43" s="138">
        <v>-63576</v>
      </c>
      <c r="E43" s="141"/>
      <c r="F43" s="138">
        <v>-96886</v>
      </c>
      <c r="G43" s="141"/>
      <c r="H43" s="165">
        <v>0</v>
      </c>
      <c r="I43" s="66"/>
      <c r="J43" s="165">
        <v>0</v>
      </c>
    </row>
    <row r="44" spans="1:10" ht="22.5" customHeight="1" thickBot="1" x14ac:dyDescent="0.3">
      <c r="A44" s="254" t="s">
        <v>130</v>
      </c>
      <c r="D44" s="140">
        <f>SUM(D42:D43)</f>
        <v>325617</v>
      </c>
      <c r="E44" s="138"/>
      <c r="F44" s="140">
        <f>SUM(F42:F43)</f>
        <v>-105140</v>
      </c>
      <c r="G44" s="138"/>
      <c r="H44" s="140">
        <f t="shared" ref="E44:J44" si="1">SUM(H42:H43)</f>
        <v>240880</v>
      </c>
      <c r="I44" s="138"/>
      <c r="J44" s="140">
        <f t="shared" si="1"/>
        <v>61626</v>
      </c>
    </row>
    <row r="45" spans="1:10" ht="22.5" customHeight="1" thickTop="1" x14ac:dyDescent="0.25">
      <c r="A45" s="254"/>
      <c r="D45" s="138"/>
      <c r="E45" s="141"/>
      <c r="F45" s="138"/>
      <c r="G45" s="141"/>
      <c r="H45" s="142"/>
      <c r="I45" s="141"/>
      <c r="J45" s="142"/>
    </row>
    <row r="46" spans="1:10" ht="22.5" customHeight="1" x14ac:dyDescent="0.35">
      <c r="A46" s="71" t="s">
        <v>254</v>
      </c>
      <c r="B46" s="201"/>
      <c r="D46" s="138"/>
      <c r="E46" s="141"/>
      <c r="F46" s="138"/>
      <c r="G46" s="141"/>
      <c r="H46" s="142"/>
      <c r="I46" s="141"/>
      <c r="J46" s="142"/>
    </row>
    <row r="47" spans="1:10" ht="22.5" customHeight="1" thickBot="1" x14ac:dyDescent="0.35">
      <c r="A47" s="267" t="s">
        <v>220</v>
      </c>
      <c r="B47" s="201">
        <v>13</v>
      </c>
      <c r="D47" s="145">
        <v>0.56000000000000005</v>
      </c>
      <c r="E47" s="276"/>
      <c r="F47" s="275">
        <v>-0.02</v>
      </c>
      <c r="G47" s="276"/>
      <c r="H47" s="275">
        <v>0.35</v>
      </c>
      <c r="I47" s="276"/>
      <c r="J47" s="275">
        <v>0.09</v>
      </c>
    </row>
    <row r="48" spans="1:10" ht="22.5" customHeight="1" thickTop="1" x14ac:dyDescent="0.25">
      <c r="A48" s="269"/>
      <c r="D48" s="138"/>
      <c r="E48" s="141"/>
      <c r="F48" s="138"/>
      <c r="G48" s="141"/>
      <c r="H48" s="142"/>
      <c r="I48" s="141"/>
      <c r="J48" s="142"/>
    </row>
  </sheetData>
  <mergeCells count="9">
    <mergeCell ref="D7:F7"/>
    <mergeCell ref="H7:J7"/>
    <mergeCell ref="D9:J9"/>
    <mergeCell ref="D4:F4"/>
    <mergeCell ref="H4:J4"/>
    <mergeCell ref="D5:F5"/>
    <mergeCell ref="H5:J5"/>
    <mergeCell ref="D6:F6"/>
    <mergeCell ref="H6:J6"/>
  </mergeCells>
  <pageMargins left="0.8" right="0.8" top="0.48" bottom="0.5" header="0.5" footer="0.5"/>
  <pageSetup paperSize="9" scale="59" firstPageNumber="5" fitToHeight="4" orientation="portrait" useFirstPageNumber="1" r:id="rId1"/>
  <headerFooter>
    <oddFooter>&amp;L&amp;12The accompanying notes are an integral part of these interim financial statements.&amp;11
&amp;C&amp;12&amp;P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E44"/>
  <sheetViews>
    <sheetView topLeftCell="A7" zoomScaleNormal="100" zoomScaleSheetLayoutView="70" workbookViewId="0">
      <selection activeCell="A37" sqref="A37"/>
    </sheetView>
  </sheetViews>
  <sheetFormatPr defaultColWidth="9.42578125" defaultRowHeight="20.25" customHeight="1" x14ac:dyDescent="0.25"/>
  <cols>
    <col min="1" max="1" width="58.5703125" style="49" customWidth="1"/>
    <col min="2" max="2" width="10.42578125" style="49" customWidth="1"/>
    <col min="3" max="3" width="1.42578125" style="49" customWidth="1"/>
    <col min="4" max="4" width="13.5703125" style="49" customWidth="1"/>
    <col min="5" max="5" width="0.85546875" style="49" customWidth="1"/>
    <col min="6" max="6" width="14" style="49" customWidth="1"/>
    <col min="7" max="7" width="0.85546875" style="49" customWidth="1"/>
    <col min="8" max="8" width="14" style="49" customWidth="1"/>
    <col min="9" max="9" width="1" style="49" customWidth="1"/>
    <col min="10" max="10" width="14" style="49" bestFit="1" customWidth="1"/>
    <col min="11" max="11" width="0.7109375" style="49" customWidth="1"/>
    <col min="12" max="12" width="0.85546875" style="49" customWidth="1"/>
    <col min="13" max="13" width="14" style="49" bestFit="1" customWidth="1"/>
    <col min="14" max="14" width="0.85546875" style="49" customWidth="1"/>
    <col min="15" max="15" width="16.5703125" style="49" customWidth="1"/>
    <col min="16" max="16" width="0.85546875" style="49" customWidth="1"/>
    <col min="17" max="17" width="15.42578125" style="49" customWidth="1"/>
    <col min="18" max="18" width="0.85546875" style="49" customWidth="1"/>
    <col min="19" max="19" width="14.5703125" style="49" bestFit="1" customWidth="1"/>
    <col min="20" max="20" width="0.85546875" style="49" customWidth="1"/>
    <col min="21" max="21" width="11.5703125" style="49" customWidth="1"/>
    <col min="22" max="22" width="0.85546875" style="49" customWidth="1"/>
    <col min="23" max="23" width="17.5703125" style="49" bestFit="1" customWidth="1"/>
    <col min="24" max="24" width="0.7109375" style="49" customWidth="1"/>
    <col min="25" max="25" width="14.5703125" style="49" bestFit="1" customWidth="1"/>
    <col min="26" max="26" width="0.5703125" style="49" customWidth="1"/>
    <col min="27" max="27" width="15.42578125" style="49" bestFit="1" customWidth="1"/>
    <col min="28" max="28" width="0.85546875" style="49" customWidth="1"/>
    <col min="29" max="29" width="12.85546875" style="49" bestFit="1" customWidth="1"/>
    <col min="30" max="30" width="1" style="49" customWidth="1"/>
    <col min="31" max="31" width="15" style="49" bestFit="1" customWidth="1"/>
    <col min="32" max="16384" width="9.42578125" style="49"/>
  </cols>
  <sheetData>
    <row r="1" spans="1:31" s="57" customFormat="1" ht="19.5" customHeight="1" x14ac:dyDescent="0.3">
      <c r="A1" s="3" t="s">
        <v>140</v>
      </c>
      <c r="B1" s="3"/>
      <c r="C1" s="3"/>
      <c r="D1" s="29"/>
      <c r="E1" s="46"/>
      <c r="F1" s="31"/>
      <c r="G1" s="31"/>
      <c r="H1" s="31"/>
      <c r="I1" s="31"/>
      <c r="J1" s="31"/>
      <c r="K1" s="46"/>
      <c r="L1" s="46"/>
      <c r="M1" s="32"/>
      <c r="N1" s="46"/>
      <c r="O1" s="32"/>
      <c r="P1" s="46"/>
      <c r="Q1" s="29"/>
      <c r="R1" s="46"/>
      <c r="S1" s="29"/>
      <c r="T1" s="29"/>
      <c r="U1" s="29"/>
      <c r="V1" s="46"/>
      <c r="W1" s="32"/>
      <c r="X1" s="46"/>
      <c r="Y1" s="29"/>
      <c r="Z1" s="46"/>
      <c r="AA1" s="29"/>
      <c r="AB1" s="46"/>
      <c r="AC1" s="29"/>
      <c r="AD1" s="46"/>
      <c r="AE1" s="31"/>
    </row>
    <row r="2" spans="1:31" ht="19.5" customHeight="1" x14ac:dyDescent="0.25">
      <c r="A2" s="88" t="s">
        <v>88</v>
      </c>
      <c r="B2" s="88"/>
      <c r="C2" s="88"/>
      <c r="D2" s="6"/>
      <c r="E2" s="40"/>
      <c r="F2" s="9"/>
      <c r="G2" s="9"/>
      <c r="H2" s="9"/>
      <c r="I2" s="9"/>
      <c r="J2" s="9"/>
      <c r="K2" s="40"/>
      <c r="L2" s="40"/>
      <c r="M2" s="20"/>
      <c r="N2" s="40"/>
      <c r="O2" s="20"/>
      <c r="P2" s="40"/>
      <c r="Q2" s="6"/>
      <c r="R2" s="40"/>
      <c r="S2" s="6"/>
      <c r="T2" s="6"/>
      <c r="U2" s="6"/>
      <c r="V2" s="40"/>
      <c r="W2" s="20"/>
      <c r="X2" s="40"/>
      <c r="Y2" s="6"/>
      <c r="Z2" s="40"/>
      <c r="AA2" s="6"/>
      <c r="AB2" s="40"/>
      <c r="AC2" s="6"/>
      <c r="AD2" s="40"/>
      <c r="AE2" s="9"/>
    </row>
    <row r="3" spans="1:31" ht="19.5" customHeight="1" x14ac:dyDescent="0.25">
      <c r="A3" s="88"/>
      <c r="B3" s="88"/>
      <c r="C3" s="88"/>
      <c r="D3" s="6"/>
      <c r="E3" s="40"/>
      <c r="F3" s="9"/>
      <c r="G3" s="9"/>
      <c r="H3" s="9"/>
      <c r="I3" s="9"/>
      <c r="J3" s="9"/>
      <c r="K3" s="40"/>
      <c r="L3" s="40"/>
      <c r="M3" s="20"/>
      <c r="N3" s="40"/>
      <c r="O3" s="20"/>
      <c r="P3" s="40"/>
      <c r="Q3" s="6"/>
      <c r="R3" s="40"/>
      <c r="S3" s="6"/>
      <c r="T3" s="6"/>
      <c r="U3" s="6"/>
      <c r="V3" s="40"/>
      <c r="W3" s="20"/>
      <c r="X3" s="40"/>
      <c r="Y3" s="6"/>
      <c r="Z3" s="40"/>
      <c r="AA3" s="6"/>
      <c r="AB3" s="40"/>
      <c r="AC3" s="6"/>
      <c r="AD3" s="40"/>
      <c r="AE3" s="9"/>
    </row>
    <row r="4" spans="1:31" ht="19.5" customHeight="1" x14ac:dyDescent="0.25">
      <c r="A4" s="1"/>
      <c r="B4" s="1"/>
      <c r="C4" s="1"/>
      <c r="D4" s="335" t="s">
        <v>23</v>
      </c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335"/>
      <c r="P4" s="335"/>
      <c r="Q4" s="335"/>
      <c r="R4" s="335"/>
      <c r="S4" s="335"/>
      <c r="T4" s="335"/>
      <c r="U4" s="335"/>
      <c r="V4" s="335"/>
      <c r="W4" s="335"/>
      <c r="X4" s="335"/>
      <c r="Y4" s="335"/>
      <c r="Z4" s="335"/>
      <c r="AA4" s="335"/>
      <c r="AB4" s="335"/>
      <c r="AC4" s="335"/>
      <c r="AD4" s="335"/>
      <c r="AE4" s="335"/>
    </row>
    <row r="5" spans="1:31" ht="19.5" customHeight="1" x14ac:dyDescent="0.25">
      <c r="A5" s="1"/>
      <c r="B5" s="1"/>
      <c r="C5" s="1"/>
      <c r="D5" s="131"/>
      <c r="E5" s="131"/>
      <c r="F5" s="21"/>
      <c r="G5" s="21"/>
      <c r="H5" s="21"/>
      <c r="I5" s="21"/>
      <c r="J5" s="21"/>
      <c r="K5" s="131"/>
      <c r="L5" s="131"/>
      <c r="M5" s="336" t="s">
        <v>137</v>
      </c>
      <c r="N5" s="336"/>
      <c r="O5" s="336"/>
      <c r="P5" s="131"/>
      <c r="Q5" s="336" t="s">
        <v>119</v>
      </c>
      <c r="R5" s="336"/>
      <c r="S5" s="336"/>
      <c r="T5" s="336"/>
      <c r="U5" s="336"/>
      <c r="V5" s="336"/>
      <c r="W5" s="336"/>
      <c r="X5" s="336"/>
      <c r="Y5" s="336"/>
      <c r="Z5" s="131"/>
      <c r="AA5" s="131"/>
      <c r="AB5" s="131"/>
      <c r="AC5" s="131"/>
      <c r="AD5" s="131"/>
      <c r="AE5" s="131"/>
    </row>
    <row r="6" spans="1:31" ht="19.5" customHeight="1" x14ac:dyDescent="0.25">
      <c r="A6" s="1"/>
      <c r="B6" s="1"/>
      <c r="C6" s="1"/>
      <c r="D6" s="162"/>
      <c r="E6" s="162"/>
      <c r="F6" s="21"/>
      <c r="G6" s="21"/>
      <c r="H6" s="21"/>
      <c r="I6" s="21"/>
      <c r="J6" s="21"/>
      <c r="K6" s="162"/>
      <c r="L6" s="162"/>
      <c r="M6" s="21"/>
      <c r="N6" s="21"/>
      <c r="O6" s="21"/>
      <c r="P6" s="162"/>
      <c r="Q6" s="21" t="s">
        <v>150</v>
      </c>
      <c r="R6" s="21"/>
      <c r="S6" s="21"/>
      <c r="T6" s="21"/>
      <c r="U6" s="21"/>
      <c r="V6" s="21"/>
      <c r="W6" s="21"/>
      <c r="X6" s="21"/>
      <c r="Y6" s="21"/>
      <c r="Z6" s="162"/>
      <c r="AA6" s="162"/>
      <c r="AB6" s="162"/>
      <c r="AC6" s="162"/>
      <c r="AD6" s="162"/>
      <c r="AE6" s="162"/>
    </row>
    <row r="7" spans="1:31" ht="19.5" customHeight="1" x14ac:dyDescent="0.25">
      <c r="A7" s="2"/>
      <c r="B7" s="170"/>
      <c r="C7" s="170"/>
      <c r="D7" s="13" t="s">
        <v>10</v>
      </c>
      <c r="E7" s="21"/>
      <c r="F7" s="13" t="s">
        <v>181</v>
      </c>
      <c r="G7" s="13"/>
      <c r="H7" s="13" t="s">
        <v>185</v>
      </c>
      <c r="I7" s="13"/>
      <c r="J7" s="13"/>
      <c r="K7" s="21"/>
      <c r="L7" s="21"/>
      <c r="M7" s="41"/>
      <c r="N7" s="21"/>
      <c r="O7" s="41"/>
      <c r="P7" s="21"/>
      <c r="Q7" s="13" t="s">
        <v>151</v>
      </c>
      <c r="R7" s="21"/>
      <c r="S7" s="13" t="s">
        <v>146</v>
      </c>
      <c r="T7" s="13"/>
      <c r="U7" s="13" t="s">
        <v>78</v>
      </c>
      <c r="V7" s="21"/>
      <c r="W7" s="13" t="s">
        <v>68</v>
      </c>
      <c r="X7" s="21"/>
      <c r="Y7" s="13"/>
      <c r="Z7" s="21"/>
      <c r="AA7" s="13" t="s">
        <v>28</v>
      </c>
      <c r="AB7" s="21"/>
      <c r="AC7" s="6"/>
      <c r="AD7" s="21"/>
      <c r="AE7" s="6"/>
    </row>
    <row r="8" spans="1:31" ht="19.5" customHeight="1" x14ac:dyDescent="0.25">
      <c r="A8" s="2"/>
      <c r="B8" s="170"/>
      <c r="C8" s="170"/>
      <c r="D8" s="13" t="s">
        <v>128</v>
      </c>
      <c r="E8" s="21"/>
      <c r="F8" s="13" t="s">
        <v>182</v>
      </c>
      <c r="G8" s="13"/>
      <c r="H8" s="13" t="s">
        <v>186</v>
      </c>
      <c r="I8" s="13"/>
      <c r="J8" s="13"/>
      <c r="K8" s="21"/>
      <c r="L8" s="21"/>
      <c r="M8" s="13"/>
      <c r="N8" s="21"/>
      <c r="O8" s="41"/>
      <c r="P8" s="21"/>
      <c r="Q8" s="13" t="s">
        <v>152</v>
      </c>
      <c r="R8" s="21"/>
      <c r="S8" s="50" t="s">
        <v>147</v>
      </c>
      <c r="T8" s="13"/>
      <c r="U8" s="13" t="s">
        <v>79</v>
      </c>
      <c r="V8" s="21"/>
      <c r="W8" s="13" t="s">
        <v>69</v>
      </c>
      <c r="X8" s="21"/>
      <c r="Y8" s="13" t="s">
        <v>45</v>
      </c>
      <c r="Z8" s="21"/>
      <c r="AA8" s="13" t="s">
        <v>29</v>
      </c>
      <c r="AB8" s="21"/>
      <c r="AC8" s="8" t="s">
        <v>43</v>
      </c>
      <c r="AD8" s="21"/>
    </row>
    <row r="9" spans="1:31" ht="19.5" customHeight="1" x14ac:dyDescent="0.25">
      <c r="A9" s="2"/>
      <c r="B9" s="170"/>
      <c r="C9" s="170"/>
      <c r="D9" s="13" t="s">
        <v>12</v>
      </c>
      <c r="E9" s="21"/>
      <c r="F9" s="13" t="s">
        <v>183</v>
      </c>
      <c r="G9" s="13"/>
      <c r="H9" s="13" t="s">
        <v>187</v>
      </c>
      <c r="I9" s="13"/>
      <c r="J9" s="13" t="s">
        <v>30</v>
      </c>
      <c r="K9" s="21"/>
      <c r="L9" s="21"/>
      <c r="M9" s="13" t="s">
        <v>39</v>
      </c>
      <c r="N9" s="21"/>
      <c r="O9" s="13" t="s">
        <v>125</v>
      </c>
      <c r="P9" s="21"/>
      <c r="Q9" s="13" t="s">
        <v>153</v>
      </c>
      <c r="R9" s="21"/>
      <c r="S9" s="13" t="s">
        <v>148</v>
      </c>
      <c r="T9" s="13"/>
      <c r="U9" s="13" t="s">
        <v>80</v>
      </c>
      <c r="V9" s="21"/>
      <c r="W9" s="13" t="s">
        <v>129</v>
      </c>
      <c r="X9" s="21"/>
      <c r="Y9" s="13" t="s">
        <v>46</v>
      </c>
      <c r="Z9" s="21"/>
      <c r="AA9" s="13" t="s">
        <v>48</v>
      </c>
      <c r="AB9" s="21"/>
      <c r="AC9" s="13" t="s">
        <v>44</v>
      </c>
      <c r="AD9" s="21"/>
      <c r="AE9" s="21" t="s">
        <v>4</v>
      </c>
    </row>
    <row r="10" spans="1:31" ht="19.5" customHeight="1" x14ac:dyDescent="0.25">
      <c r="A10" s="2"/>
      <c r="B10" s="14" t="s">
        <v>25</v>
      </c>
      <c r="C10" s="170"/>
      <c r="D10" s="21" t="s">
        <v>11</v>
      </c>
      <c r="E10" s="21"/>
      <c r="F10" s="21" t="s">
        <v>184</v>
      </c>
      <c r="G10" s="21"/>
      <c r="H10" s="21" t="s">
        <v>188</v>
      </c>
      <c r="I10" s="21"/>
      <c r="J10" s="21" t="s">
        <v>31</v>
      </c>
      <c r="K10" s="21"/>
      <c r="L10" s="21"/>
      <c r="M10" s="21" t="s">
        <v>6</v>
      </c>
      <c r="N10" s="21"/>
      <c r="O10" s="13" t="s">
        <v>126</v>
      </c>
      <c r="P10" s="21"/>
      <c r="Q10" s="21" t="s">
        <v>154</v>
      </c>
      <c r="R10" s="21"/>
      <c r="S10" s="13" t="s">
        <v>149</v>
      </c>
      <c r="T10" s="13"/>
      <c r="U10" s="13" t="s">
        <v>81</v>
      </c>
      <c r="V10" s="21"/>
      <c r="W10" s="13" t="s">
        <v>89</v>
      </c>
      <c r="X10" s="21"/>
      <c r="Y10" s="13" t="s">
        <v>47</v>
      </c>
      <c r="Z10" s="21"/>
      <c r="AA10" s="21" t="s">
        <v>127</v>
      </c>
      <c r="AB10" s="21"/>
      <c r="AC10" s="21" t="s">
        <v>38</v>
      </c>
      <c r="AD10" s="21"/>
      <c r="AE10" s="21" t="s">
        <v>36</v>
      </c>
    </row>
    <row r="11" spans="1:31" ht="19.5" customHeight="1" x14ac:dyDescent="0.25">
      <c r="A11" s="2"/>
      <c r="B11" s="170"/>
      <c r="C11" s="170"/>
      <c r="D11" s="337" t="s">
        <v>86</v>
      </c>
      <c r="E11" s="337"/>
      <c r="F11" s="337"/>
      <c r="G11" s="337"/>
      <c r="H11" s="337"/>
      <c r="I11" s="337"/>
      <c r="J11" s="337"/>
      <c r="K11" s="337"/>
      <c r="L11" s="337"/>
      <c r="M11" s="337"/>
      <c r="N11" s="337"/>
      <c r="O11" s="337"/>
      <c r="P11" s="337"/>
      <c r="Q11" s="337"/>
      <c r="R11" s="337"/>
      <c r="S11" s="337"/>
      <c r="T11" s="337"/>
      <c r="U11" s="337"/>
      <c r="V11" s="337"/>
      <c r="W11" s="337"/>
      <c r="X11" s="337"/>
      <c r="Y11" s="337"/>
      <c r="Z11" s="337"/>
      <c r="AA11" s="337"/>
      <c r="AB11" s="337"/>
      <c r="AC11" s="337"/>
      <c r="AD11" s="337"/>
      <c r="AE11" s="337"/>
    </row>
    <row r="12" spans="1:31" ht="19.5" customHeight="1" x14ac:dyDescent="0.25">
      <c r="A12" s="2" t="s">
        <v>232</v>
      </c>
      <c r="B12" s="170"/>
      <c r="C12" s="170"/>
      <c r="D12" s="132"/>
      <c r="E12" s="137"/>
      <c r="F12" s="244"/>
      <c r="G12" s="244"/>
      <c r="H12" s="244"/>
      <c r="I12" s="244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137"/>
      <c r="AA12" s="137"/>
      <c r="AB12" s="137"/>
      <c r="AC12" s="137"/>
      <c r="AD12" s="137"/>
      <c r="AE12" s="137"/>
    </row>
    <row r="13" spans="1:31" ht="19.5" customHeight="1" x14ac:dyDescent="0.25">
      <c r="A13" s="42" t="s">
        <v>138</v>
      </c>
      <c r="B13" s="191"/>
      <c r="C13" s="191"/>
      <c r="D13" s="4">
        <v>681480</v>
      </c>
      <c r="E13" s="43"/>
      <c r="F13" s="171">
        <v>0</v>
      </c>
      <c r="G13" s="171"/>
      <c r="H13" s="171">
        <v>0</v>
      </c>
      <c r="I13" s="171"/>
      <c r="J13" s="4">
        <v>342170</v>
      </c>
      <c r="K13" s="43"/>
      <c r="L13" s="43"/>
      <c r="M13" s="4">
        <v>108696</v>
      </c>
      <c r="N13" s="43"/>
      <c r="O13" s="4">
        <v>-482680</v>
      </c>
      <c r="P13" s="43"/>
      <c r="Q13" s="4">
        <v>-14163</v>
      </c>
      <c r="R13" s="43"/>
      <c r="S13" s="4">
        <v>1260290</v>
      </c>
      <c r="T13" s="4"/>
      <c r="U13" s="4">
        <v>-7873</v>
      </c>
      <c r="V13" s="43"/>
      <c r="W13" s="4">
        <v>1712</v>
      </c>
      <c r="X13" s="43"/>
      <c r="Y13" s="4">
        <v>1239966</v>
      </c>
      <c r="Z13" s="43"/>
      <c r="AA13" s="171">
        <f>SUM(D13:O13,Y13)</f>
        <v>1889632</v>
      </c>
      <c r="AB13" s="43"/>
      <c r="AC13" s="4">
        <v>96160</v>
      </c>
      <c r="AD13" s="43"/>
      <c r="AE13" s="4">
        <f>SUM(AA13:AC13)</f>
        <v>1985792</v>
      </c>
    </row>
    <row r="14" spans="1:31" ht="19.5" customHeight="1" x14ac:dyDescent="0.25">
      <c r="A14" s="45"/>
      <c r="B14" s="194"/>
      <c r="C14" s="194"/>
      <c r="D14" s="18"/>
      <c r="E14" s="10"/>
      <c r="F14" s="176"/>
      <c r="G14" s="176"/>
      <c r="H14" s="176"/>
      <c r="I14" s="176"/>
      <c r="J14" s="18"/>
      <c r="K14" s="10"/>
      <c r="L14" s="10"/>
      <c r="M14" s="18"/>
      <c r="N14" s="10"/>
      <c r="O14" s="18"/>
      <c r="P14" s="10"/>
      <c r="Q14" s="18"/>
      <c r="R14" s="10"/>
      <c r="S14" s="18"/>
      <c r="T14" s="18"/>
      <c r="U14" s="18"/>
      <c r="V14" s="10"/>
      <c r="W14" s="19"/>
      <c r="X14" s="10"/>
      <c r="Y14" s="18"/>
      <c r="Z14" s="10"/>
      <c r="AA14" s="19"/>
      <c r="AB14" s="10"/>
      <c r="AC14" s="19"/>
      <c r="AD14" s="10"/>
      <c r="AE14" s="19"/>
    </row>
    <row r="15" spans="1:31" ht="19.5" customHeight="1" x14ac:dyDescent="0.25">
      <c r="A15" s="44" t="s">
        <v>158</v>
      </c>
      <c r="B15" s="193"/>
      <c r="C15" s="193"/>
      <c r="D15" s="18"/>
      <c r="E15" s="10"/>
      <c r="F15" s="176"/>
      <c r="G15" s="176"/>
      <c r="H15" s="176"/>
      <c r="I15" s="176"/>
      <c r="J15" s="18"/>
      <c r="K15" s="10"/>
      <c r="L15" s="10"/>
      <c r="M15" s="18"/>
      <c r="N15" s="10"/>
      <c r="O15" s="18"/>
      <c r="P15" s="10"/>
      <c r="Q15" s="18"/>
      <c r="R15" s="10"/>
      <c r="S15" s="18"/>
      <c r="T15" s="18"/>
      <c r="U15" s="18"/>
      <c r="V15" s="10"/>
      <c r="W15" s="19"/>
      <c r="X15" s="10"/>
      <c r="Y15" s="18"/>
      <c r="Z15" s="10"/>
      <c r="AA15" s="19"/>
      <c r="AB15" s="10"/>
      <c r="AC15" s="19"/>
      <c r="AD15" s="10"/>
      <c r="AE15" s="19"/>
    </row>
    <row r="16" spans="1:31" ht="19.5" customHeight="1" x14ac:dyDescent="0.25">
      <c r="A16" s="174" t="s">
        <v>252</v>
      </c>
      <c r="B16" s="174"/>
      <c r="C16" s="174"/>
      <c r="D16" s="149">
        <v>0</v>
      </c>
      <c r="E16" s="150"/>
      <c r="F16" s="149">
        <v>0</v>
      </c>
      <c r="G16" s="149"/>
      <c r="H16" s="149">
        <v>0</v>
      </c>
      <c r="I16" s="149"/>
      <c r="J16" s="149">
        <v>0</v>
      </c>
      <c r="K16" s="150"/>
      <c r="L16" s="150"/>
      <c r="M16" s="149">
        <v>0</v>
      </c>
      <c r="N16" s="10"/>
      <c r="O16" s="18">
        <v>-10660</v>
      </c>
      <c r="P16" s="10"/>
      <c r="Q16" s="149">
        <v>0</v>
      </c>
      <c r="R16" s="151"/>
      <c r="S16" s="149">
        <v>0</v>
      </c>
      <c r="T16" s="150"/>
      <c r="U16" s="149">
        <v>0</v>
      </c>
      <c r="V16" s="150"/>
      <c r="W16" s="149">
        <v>0</v>
      </c>
      <c r="X16" s="151"/>
      <c r="Y16" s="151">
        <f>SUM(Q16:W16)</f>
        <v>0</v>
      </c>
      <c r="Z16" s="10"/>
      <c r="AA16" s="19">
        <f>SUM(D16:O16,Y16)</f>
        <v>-10660</v>
      </c>
      <c r="AB16" s="10"/>
      <c r="AC16" s="18">
        <f>'SI-5'!F38</f>
        <v>-96381</v>
      </c>
      <c r="AD16" s="10"/>
      <c r="AE16" s="19">
        <f>SUM(AA16:AC16)</f>
        <v>-107041</v>
      </c>
    </row>
    <row r="17" spans="1:31" ht="19.5" customHeight="1" x14ac:dyDescent="0.25">
      <c r="A17" s="174" t="s">
        <v>159</v>
      </c>
      <c r="B17" s="174"/>
      <c r="C17" s="174"/>
      <c r="D17" s="149">
        <f>0</f>
        <v>0</v>
      </c>
      <c r="E17" s="150"/>
      <c r="F17" s="250">
        <v>0</v>
      </c>
      <c r="G17" s="149"/>
      <c r="H17" s="250">
        <v>0</v>
      </c>
      <c r="I17" s="149"/>
      <c r="J17" s="149">
        <f>0</f>
        <v>0</v>
      </c>
      <c r="K17" s="150"/>
      <c r="L17" s="150"/>
      <c r="M17" s="149">
        <f>0</f>
        <v>0</v>
      </c>
      <c r="N17" s="10"/>
      <c r="O17" s="133">
        <v>0</v>
      </c>
      <c r="P17" s="10"/>
      <c r="Q17" s="18">
        <v>2406</v>
      </c>
      <c r="R17" s="10"/>
      <c r="S17" s="149">
        <f>0</f>
        <v>0</v>
      </c>
      <c r="T17" s="135"/>
      <c r="U17" s="149">
        <f>0</f>
        <v>0</v>
      </c>
      <c r="V17" s="10"/>
      <c r="W17" s="18">
        <v>0</v>
      </c>
      <c r="X17" s="10"/>
      <c r="Y17" s="10">
        <f>SUM(Q17:W17)</f>
        <v>2406</v>
      </c>
      <c r="Z17" s="10"/>
      <c r="AA17" s="177">
        <f>SUM(D17:O17,Y17)</f>
        <v>2406</v>
      </c>
      <c r="AB17" s="10"/>
      <c r="AC17" s="18">
        <f>'SI-5'!F43-'SCE (conso)-6'!AC16</f>
        <v>-505</v>
      </c>
      <c r="AD17" s="10"/>
      <c r="AE17" s="19">
        <f>SUM(AA17:AC17)</f>
        <v>1901</v>
      </c>
    </row>
    <row r="18" spans="1:31" ht="19.5" customHeight="1" x14ac:dyDescent="0.25">
      <c r="A18" s="44" t="s">
        <v>130</v>
      </c>
      <c r="B18" s="193"/>
      <c r="C18" s="193"/>
      <c r="D18" s="15">
        <f>SUM(D16:D17)</f>
        <v>0</v>
      </c>
      <c r="E18" s="43"/>
      <c r="F18" s="175">
        <f>SUM(F16:F17)</f>
        <v>0</v>
      </c>
      <c r="G18" s="171"/>
      <c r="H18" s="175">
        <f>SUM(H16:H17)</f>
        <v>0</v>
      </c>
      <c r="I18" s="171"/>
      <c r="J18" s="15">
        <f>SUM(J16:J17)</f>
        <v>0</v>
      </c>
      <c r="K18" s="43"/>
      <c r="L18" s="43"/>
      <c r="M18" s="15">
        <f>SUM(M16:M17)</f>
        <v>0</v>
      </c>
      <c r="N18" s="43"/>
      <c r="O18" s="15">
        <f>SUM(O16:O17)</f>
        <v>-10660</v>
      </c>
      <c r="P18" s="43"/>
      <c r="Q18" s="15">
        <f>SUM(Q16:Q17)</f>
        <v>2406</v>
      </c>
      <c r="R18" s="43"/>
      <c r="S18" s="15">
        <f>SUM(S16:S17)</f>
        <v>0</v>
      </c>
      <c r="T18" s="4"/>
      <c r="U18" s="55">
        <f>SUM(U17)</f>
        <v>0</v>
      </c>
      <c r="V18" s="43"/>
      <c r="W18" s="15">
        <f>SUM(W16:W17)</f>
        <v>0</v>
      </c>
      <c r="X18" s="43"/>
      <c r="Y18" s="15">
        <f>SUM(Y16:Y17)</f>
        <v>2406</v>
      </c>
      <c r="Z18" s="43"/>
      <c r="AA18" s="15">
        <f>SUM(AA16:AA17)</f>
        <v>-8254</v>
      </c>
      <c r="AB18" s="43"/>
      <c r="AC18" s="15">
        <f>SUM(AC16:AC17)</f>
        <v>-96886</v>
      </c>
      <c r="AD18" s="43"/>
      <c r="AE18" s="15">
        <f>SUM(AE16:AE17)</f>
        <v>-105140</v>
      </c>
    </row>
    <row r="19" spans="1:31" ht="19.5" customHeight="1" x14ac:dyDescent="0.25">
      <c r="A19" s="45"/>
      <c r="B19" s="194"/>
      <c r="C19" s="194"/>
      <c r="D19" s="4"/>
      <c r="E19" s="43"/>
      <c r="F19" s="171"/>
      <c r="G19" s="171"/>
      <c r="H19" s="171"/>
      <c r="I19" s="171"/>
      <c r="J19" s="4"/>
      <c r="K19" s="43"/>
      <c r="L19" s="43"/>
      <c r="M19" s="4"/>
      <c r="N19" s="43"/>
      <c r="O19" s="4"/>
      <c r="P19" s="43"/>
      <c r="Q19" s="4"/>
      <c r="R19" s="43"/>
      <c r="S19" s="4"/>
      <c r="T19" s="4"/>
      <c r="U19" s="4"/>
      <c r="V19" s="43"/>
      <c r="W19" s="43"/>
      <c r="X19" s="43"/>
      <c r="Y19" s="4"/>
      <c r="Z19" s="43"/>
      <c r="AA19" s="4"/>
      <c r="AB19" s="43"/>
      <c r="AC19" s="4"/>
      <c r="AD19" s="43"/>
      <c r="AE19" s="4"/>
    </row>
    <row r="20" spans="1:31" ht="19.5" customHeight="1" x14ac:dyDescent="0.25">
      <c r="A20" s="45" t="s">
        <v>70</v>
      </c>
      <c r="B20" s="194"/>
      <c r="C20" s="194"/>
      <c r="D20" s="56">
        <f>0</f>
        <v>0</v>
      </c>
      <c r="E20" s="136"/>
      <c r="F20" s="251">
        <v>0</v>
      </c>
      <c r="G20" s="56"/>
      <c r="H20" s="251">
        <v>0</v>
      </c>
      <c r="I20" s="56"/>
      <c r="J20" s="56">
        <f>0</f>
        <v>0</v>
      </c>
      <c r="K20" s="136"/>
      <c r="L20" s="136"/>
      <c r="M20" s="56">
        <f>0</f>
        <v>0</v>
      </c>
      <c r="N20" s="25"/>
      <c r="O20" s="10">
        <v>38492</v>
      </c>
      <c r="P20" s="25"/>
      <c r="Q20" s="56">
        <f>0</f>
        <v>0</v>
      </c>
      <c r="R20" s="25"/>
      <c r="S20" s="10">
        <f>-O20</f>
        <v>-38492</v>
      </c>
      <c r="T20" s="10"/>
      <c r="U20" s="56">
        <f>0</f>
        <v>0</v>
      </c>
      <c r="V20" s="136"/>
      <c r="W20" s="56">
        <f>0</f>
        <v>0</v>
      </c>
      <c r="X20" s="25"/>
      <c r="Y20" s="10">
        <f>SUM(Q20:W20)</f>
        <v>-38492</v>
      </c>
      <c r="Z20" s="25"/>
      <c r="AA20" s="148">
        <f>D20+J20+M20+O20+Y20</f>
        <v>0</v>
      </c>
      <c r="AB20" s="136"/>
      <c r="AC20" s="56">
        <f>0</f>
        <v>0</v>
      </c>
      <c r="AD20" s="136"/>
      <c r="AE20" s="148">
        <f>SUM(AA20:AC20)</f>
        <v>0</v>
      </c>
    </row>
    <row r="21" spans="1:31" ht="19.5" customHeight="1" thickBot="1" x14ac:dyDescent="0.3">
      <c r="A21" s="44" t="s">
        <v>231</v>
      </c>
      <c r="B21" s="193"/>
      <c r="C21" s="193"/>
      <c r="D21" s="5">
        <f>SUM(D13,D18,D20:D20)</f>
        <v>681480</v>
      </c>
      <c r="E21" s="4"/>
      <c r="F21" s="172">
        <f>SUM(F13,F18,F20:F20)</f>
        <v>0</v>
      </c>
      <c r="G21" s="171"/>
      <c r="H21" s="172">
        <f>SUM(H13,H18,H20:H20)</f>
        <v>0</v>
      </c>
      <c r="I21" s="171"/>
      <c r="J21" s="5">
        <f>SUM(J13,J18,J20:J20)</f>
        <v>342170</v>
      </c>
      <c r="K21" s="4"/>
      <c r="L21" s="4"/>
      <c r="M21" s="5">
        <f>SUM(M13,M18,M20:M20)</f>
        <v>108696</v>
      </c>
      <c r="N21" s="4"/>
      <c r="O21" s="5">
        <f>SUM(O13,O18,O20:O20)</f>
        <v>-454848</v>
      </c>
      <c r="P21" s="4"/>
      <c r="Q21" s="5">
        <f>SUM(Q13,Q18,Q20:Q20)</f>
        <v>-11757</v>
      </c>
      <c r="R21" s="4"/>
      <c r="S21" s="5">
        <f>SUM(S13,S18,S20:S20)</f>
        <v>1221798</v>
      </c>
      <c r="T21" s="4"/>
      <c r="U21" s="5">
        <f>SUM(U13,U18,U20:U20)</f>
        <v>-7873</v>
      </c>
      <c r="V21" s="4"/>
      <c r="W21" s="5">
        <f>SUM(W13,W18,W20:W20)</f>
        <v>1712</v>
      </c>
      <c r="X21" s="4"/>
      <c r="Y21" s="5">
        <f>SUM(Y13,Y18,Y20:Y20)</f>
        <v>1203880</v>
      </c>
      <c r="Z21" s="4"/>
      <c r="AA21" s="5">
        <f>SUM(AA13,AA18,AA20:AA20)</f>
        <v>1881378</v>
      </c>
      <c r="AB21" s="4"/>
      <c r="AC21" s="5">
        <f>SUM(AC13,AC18,AC20:AC20)</f>
        <v>-726</v>
      </c>
      <c r="AD21" s="4"/>
      <c r="AE21" s="5">
        <f>SUM(AE13,AE18,AE20:AE20)</f>
        <v>1880652</v>
      </c>
    </row>
    <row r="22" spans="1:31" ht="17.25" customHeight="1" thickTop="1" x14ac:dyDescent="0.25">
      <c r="D22" s="134"/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134"/>
      <c r="P22" s="134"/>
      <c r="Q22" s="134"/>
      <c r="R22" s="134"/>
      <c r="S22" s="134"/>
      <c r="T22" s="134"/>
      <c r="U22" s="134"/>
      <c r="V22" s="134"/>
      <c r="W22" s="134"/>
      <c r="X22" s="134"/>
      <c r="Y22" s="134"/>
      <c r="Z22" s="134"/>
      <c r="AA22" s="134"/>
      <c r="AB22" s="134"/>
      <c r="AC22" s="134"/>
      <c r="AD22" s="134"/>
      <c r="AE22" s="134"/>
    </row>
    <row r="23" spans="1:31" ht="17.25" customHeight="1" x14ac:dyDescent="0.25">
      <c r="A23" s="2" t="s">
        <v>233</v>
      </c>
      <c r="B23" s="170"/>
      <c r="C23" s="170"/>
      <c r="D23" s="152"/>
      <c r="E23" s="152"/>
      <c r="F23" s="244"/>
      <c r="G23" s="244"/>
      <c r="H23" s="244"/>
      <c r="I23" s="244"/>
      <c r="J23" s="152"/>
      <c r="K23" s="152"/>
      <c r="L23" s="152"/>
      <c r="M23" s="152"/>
      <c r="N23" s="152"/>
      <c r="O23" s="152"/>
      <c r="P23" s="152"/>
      <c r="Q23" s="152"/>
      <c r="R23" s="152"/>
      <c r="S23" s="152"/>
      <c r="T23" s="152"/>
      <c r="U23" s="152"/>
      <c r="V23" s="152"/>
      <c r="W23" s="152"/>
      <c r="X23" s="152"/>
      <c r="Y23" s="152"/>
      <c r="Z23" s="152"/>
      <c r="AA23" s="152"/>
      <c r="AB23" s="152"/>
      <c r="AC23" s="152"/>
      <c r="AD23" s="152"/>
      <c r="AE23" s="152"/>
    </row>
    <row r="24" spans="1:31" ht="17.25" customHeight="1" x14ac:dyDescent="0.25">
      <c r="A24" s="42" t="s">
        <v>179</v>
      </c>
      <c r="B24" s="191"/>
      <c r="C24" s="191"/>
      <c r="D24" s="171">
        <v>681480</v>
      </c>
      <c r="E24" s="192"/>
      <c r="F24" s="171">
        <v>14200</v>
      </c>
      <c r="G24" s="171"/>
      <c r="H24" s="171">
        <v>17395</v>
      </c>
      <c r="I24" s="171"/>
      <c r="J24" s="171">
        <v>342170</v>
      </c>
      <c r="K24" s="192"/>
      <c r="L24" s="192"/>
      <c r="M24" s="171">
        <v>108696</v>
      </c>
      <c r="N24" s="192"/>
      <c r="O24" s="171">
        <v>-413287</v>
      </c>
      <c r="P24" s="192"/>
      <c r="Q24" s="171">
        <v>-11053</v>
      </c>
      <c r="R24" s="192"/>
      <c r="S24" s="171">
        <v>1597500</v>
      </c>
      <c r="T24" s="171"/>
      <c r="U24" s="171">
        <v>-7873</v>
      </c>
      <c r="V24" s="192"/>
      <c r="W24" s="171">
        <v>1619</v>
      </c>
      <c r="X24" s="192"/>
      <c r="Y24" s="171">
        <f>SUM(Q24:W24)</f>
        <v>1580193</v>
      </c>
      <c r="Z24" s="192"/>
      <c r="AA24" s="171">
        <f>SUM(D24:O24,Y24)</f>
        <v>2330847</v>
      </c>
      <c r="AB24" s="192"/>
      <c r="AC24" s="171">
        <v>-25879</v>
      </c>
      <c r="AD24" s="192"/>
      <c r="AE24" s="171">
        <f>SUM(AA24:AC24)</f>
        <v>2304968</v>
      </c>
    </row>
    <row r="25" spans="1:31" ht="20.25" customHeight="1" x14ac:dyDescent="0.25">
      <c r="A25" s="45"/>
      <c r="B25" s="194"/>
      <c r="C25" s="194"/>
      <c r="D25" s="176"/>
      <c r="E25" s="173"/>
      <c r="F25" s="176"/>
      <c r="G25" s="176"/>
      <c r="H25" s="176"/>
      <c r="I25" s="176"/>
      <c r="J25" s="176"/>
      <c r="K25" s="173"/>
      <c r="L25" s="173"/>
      <c r="M25" s="176"/>
      <c r="N25" s="173"/>
      <c r="O25" s="176"/>
      <c r="P25" s="173"/>
      <c r="Q25" s="176"/>
      <c r="R25" s="173"/>
      <c r="S25" s="176"/>
      <c r="T25" s="176"/>
      <c r="U25" s="176"/>
      <c r="V25" s="173"/>
      <c r="W25" s="177"/>
      <c r="X25" s="173"/>
      <c r="Y25" s="176"/>
      <c r="Z25" s="173"/>
      <c r="AA25" s="177"/>
      <c r="AB25" s="173"/>
      <c r="AC25" s="177"/>
      <c r="AD25" s="173"/>
      <c r="AE25" s="177"/>
    </row>
    <row r="26" spans="1:31" ht="20.25" customHeight="1" x14ac:dyDescent="0.25">
      <c r="A26" s="278" t="s">
        <v>223</v>
      </c>
      <c r="B26" s="194"/>
      <c r="C26" s="194"/>
      <c r="D26" s="176"/>
      <c r="E26" s="173"/>
      <c r="F26" s="176"/>
      <c r="G26" s="176"/>
      <c r="H26" s="176"/>
      <c r="I26" s="176"/>
      <c r="J26" s="176"/>
      <c r="K26" s="173"/>
      <c r="L26" s="173"/>
      <c r="M26" s="176"/>
      <c r="N26" s="173"/>
      <c r="O26" s="176"/>
      <c r="P26" s="173"/>
      <c r="Q26" s="176"/>
      <c r="R26" s="173"/>
      <c r="S26" s="176"/>
      <c r="T26" s="176"/>
      <c r="U26" s="176"/>
      <c r="V26" s="173"/>
      <c r="W26" s="177"/>
      <c r="X26" s="173"/>
      <c r="Y26" s="176"/>
      <c r="Z26" s="173"/>
      <c r="AA26" s="177"/>
      <c r="AB26" s="173"/>
      <c r="AC26" s="177"/>
      <c r="AD26" s="173"/>
      <c r="AE26" s="177"/>
    </row>
    <row r="27" spans="1:31" ht="20.25" customHeight="1" x14ac:dyDescent="0.25">
      <c r="A27" s="307" t="s">
        <v>239</v>
      </c>
      <c r="B27" s="194"/>
      <c r="C27" s="194"/>
      <c r="D27" s="176"/>
      <c r="E27" s="173"/>
      <c r="F27" s="176"/>
      <c r="G27" s="176"/>
      <c r="H27" s="176"/>
      <c r="I27" s="176"/>
      <c r="J27" s="176"/>
      <c r="K27" s="173"/>
      <c r="L27" s="173"/>
      <c r="M27" s="176"/>
      <c r="N27" s="173"/>
      <c r="O27" s="176"/>
      <c r="P27" s="173"/>
      <c r="Q27" s="176"/>
      <c r="R27" s="173"/>
      <c r="S27" s="176"/>
      <c r="T27" s="176"/>
      <c r="U27" s="176"/>
      <c r="V27" s="173"/>
      <c r="W27" s="177"/>
      <c r="X27" s="173"/>
      <c r="Y27" s="176"/>
      <c r="Z27" s="173"/>
      <c r="AA27" s="177"/>
      <c r="AB27" s="173"/>
      <c r="AC27" s="177"/>
      <c r="AD27" s="173"/>
      <c r="AE27" s="177"/>
    </row>
    <row r="28" spans="1:31" ht="20.25" customHeight="1" x14ac:dyDescent="0.25">
      <c r="A28" s="194" t="s">
        <v>244</v>
      </c>
      <c r="B28" s="318">
        <v>12</v>
      </c>
      <c r="C28" s="194"/>
      <c r="D28" s="176">
        <v>136295.93700000001</v>
      </c>
      <c r="E28" s="173"/>
      <c r="F28" s="176">
        <v>0</v>
      </c>
      <c r="G28" s="176"/>
      <c r="H28" s="176">
        <v>0</v>
      </c>
      <c r="I28" s="176"/>
      <c r="J28" s="176">
        <v>162773</v>
      </c>
      <c r="K28" s="173"/>
      <c r="L28" s="173"/>
      <c r="M28" s="176">
        <v>0</v>
      </c>
      <c r="N28" s="173"/>
      <c r="O28" s="176">
        <v>0</v>
      </c>
      <c r="P28" s="173"/>
      <c r="Q28" s="176">
        <v>0</v>
      </c>
      <c r="R28" s="173"/>
      <c r="S28" s="176">
        <v>0</v>
      </c>
      <c r="T28" s="176"/>
      <c r="U28" s="176">
        <v>0</v>
      </c>
      <c r="V28" s="173"/>
      <c r="W28" s="177">
        <v>0</v>
      </c>
      <c r="X28" s="173"/>
      <c r="Y28" s="176">
        <v>0</v>
      </c>
      <c r="Z28" s="173"/>
      <c r="AA28" s="177">
        <f>SUM(D28:O28,Y28)</f>
        <v>299068.93700000003</v>
      </c>
      <c r="AB28" s="173"/>
      <c r="AC28" s="177">
        <v>0</v>
      </c>
      <c r="AD28" s="173"/>
      <c r="AE28" s="177">
        <f>SUM(AA28:AC28)</f>
        <v>299068.93700000003</v>
      </c>
    </row>
    <row r="29" spans="1:31" ht="20.25" customHeight="1" x14ac:dyDescent="0.25">
      <c r="A29" s="194" t="s">
        <v>226</v>
      </c>
      <c r="B29" s="194"/>
      <c r="C29" s="194"/>
      <c r="D29" s="308">
        <v>0</v>
      </c>
      <c r="E29" s="173"/>
      <c r="F29" s="308">
        <v>0</v>
      </c>
      <c r="G29" s="176"/>
      <c r="H29" s="308">
        <v>0</v>
      </c>
      <c r="I29" s="176"/>
      <c r="J29" s="308">
        <v>0</v>
      </c>
      <c r="K29" s="173"/>
      <c r="L29" s="173"/>
      <c r="M29" s="308">
        <v>0</v>
      </c>
      <c r="N29" s="173"/>
      <c r="O29" s="308">
        <v>0</v>
      </c>
      <c r="P29" s="173"/>
      <c r="Q29" s="308">
        <v>0</v>
      </c>
      <c r="R29" s="173"/>
      <c r="S29" s="308">
        <v>0</v>
      </c>
      <c r="T29" s="176"/>
      <c r="U29" s="308">
        <v>0</v>
      </c>
      <c r="V29" s="173"/>
      <c r="W29" s="309">
        <v>0</v>
      </c>
      <c r="X29" s="173"/>
      <c r="Y29" s="173">
        <f>SUM(Q29:W29)</f>
        <v>0</v>
      </c>
      <c r="Z29" s="173"/>
      <c r="AA29" s="309">
        <f>SUM(D29:O29,Y29)</f>
        <v>0</v>
      </c>
      <c r="AB29" s="173"/>
      <c r="AC29" s="309">
        <v>-1775</v>
      </c>
      <c r="AD29" s="173"/>
      <c r="AE29" s="309">
        <f>SUM(AA29:AC29)</f>
        <v>-1775</v>
      </c>
    </row>
    <row r="30" spans="1:31" ht="20.25" customHeight="1" x14ac:dyDescent="0.25">
      <c r="A30" s="193" t="s">
        <v>253</v>
      </c>
      <c r="B30" s="194"/>
      <c r="C30" s="194"/>
      <c r="D30" s="175">
        <f>SUM(D28:D29)</f>
        <v>136295.93700000001</v>
      </c>
      <c r="E30" s="171"/>
      <c r="F30" s="175">
        <f>SUM(F28:F29)</f>
        <v>0</v>
      </c>
      <c r="G30" s="317"/>
      <c r="H30" s="175">
        <f>SUM(H28:H29)</f>
        <v>0</v>
      </c>
      <c r="I30" s="317"/>
      <c r="J30" s="175">
        <f>SUM(J28:J29)</f>
        <v>162773</v>
      </c>
      <c r="K30" s="171"/>
      <c r="L30" s="171"/>
      <c r="M30" s="175">
        <f>SUM(M28:M29)</f>
        <v>0</v>
      </c>
      <c r="N30" s="171"/>
      <c r="O30" s="175">
        <f>SUM(O28:O29)</f>
        <v>0</v>
      </c>
      <c r="P30" s="171"/>
      <c r="Q30" s="175">
        <f>SUM(Q28:Q29)</f>
        <v>0</v>
      </c>
      <c r="R30" s="171"/>
      <c r="S30" s="175">
        <f>SUM(S28:S29)</f>
        <v>0</v>
      </c>
      <c r="T30" s="317"/>
      <c r="U30" s="175">
        <f>SUM(U28:U29)</f>
        <v>0</v>
      </c>
      <c r="V30" s="171"/>
      <c r="W30" s="175">
        <f>SUM(W28:W29)</f>
        <v>0</v>
      </c>
      <c r="X30" s="171"/>
      <c r="Y30" s="175">
        <f>SUM(Y28:Y29)</f>
        <v>0</v>
      </c>
      <c r="Z30" s="171"/>
      <c r="AA30" s="175">
        <f>SUM(AA28:AA29)</f>
        <v>299068.93700000003</v>
      </c>
      <c r="AB30" s="171"/>
      <c r="AC30" s="175">
        <f>SUM(AC28:AC29)</f>
        <v>-1775</v>
      </c>
      <c r="AD30" s="171"/>
      <c r="AE30" s="175">
        <f>SUM(AE28:AE29)</f>
        <v>297293.93700000003</v>
      </c>
    </row>
    <row r="31" spans="1:31" ht="20.25" customHeight="1" x14ac:dyDescent="0.25">
      <c r="A31" s="194"/>
      <c r="B31" s="194"/>
      <c r="C31" s="194"/>
      <c r="D31" s="176"/>
      <c r="E31" s="173"/>
      <c r="F31" s="176"/>
      <c r="G31" s="176"/>
      <c r="H31" s="176"/>
      <c r="I31" s="176"/>
      <c r="J31" s="176"/>
      <c r="K31" s="173"/>
      <c r="L31" s="173"/>
      <c r="M31" s="176"/>
      <c r="N31" s="173"/>
      <c r="O31" s="176"/>
      <c r="P31" s="173"/>
      <c r="Q31" s="176"/>
      <c r="R31" s="173"/>
      <c r="S31" s="176"/>
      <c r="T31" s="176"/>
      <c r="U31" s="176"/>
      <c r="V31" s="173"/>
      <c r="W31" s="177"/>
      <c r="X31" s="173"/>
      <c r="Y31" s="176"/>
      <c r="Z31" s="173"/>
      <c r="AA31" s="177"/>
      <c r="AB31" s="173"/>
      <c r="AC31" s="177"/>
      <c r="AD31" s="173"/>
      <c r="AE31" s="177"/>
    </row>
    <row r="32" spans="1:31" ht="20.25" customHeight="1" x14ac:dyDescent="0.25">
      <c r="A32" s="193" t="s">
        <v>189</v>
      </c>
      <c r="B32" s="194"/>
      <c r="C32" s="194"/>
      <c r="D32" s="176"/>
      <c r="E32" s="173"/>
      <c r="F32" s="176"/>
      <c r="G32" s="176"/>
      <c r="H32" s="176"/>
      <c r="I32" s="176"/>
      <c r="J32" s="176"/>
      <c r="K32" s="173"/>
      <c r="L32" s="173"/>
      <c r="M32" s="176"/>
      <c r="N32" s="173"/>
      <c r="O32" s="176"/>
      <c r="P32" s="173"/>
      <c r="Q32" s="176"/>
      <c r="R32" s="173"/>
      <c r="S32" s="176"/>
      <c r="T32" s="176"/>
      <c r="U32" s="176"/>
      <c r="V32" s="173"/>
      <c r="W32" s="177"/>
      <c r="X32" s="173"/>
      <c r="Y32" s="176"/>
      <c r="Z32" s="173"/>
      <c r="AA32" s="177"/>
      <c r="AB32" s="173"/>
      <c r="AC32" s="177"/>
      <c r="AD32" s="173"/>
      <c r="AE32" s="177"/>
    </row>
    <row r="33" spans="1:31" ht="20.25" customHeight="1" x14ac:dyDescent="0.25">
      <c r="A33" s="194" t="s">
        <v>191</v>
      </c>
      <c r="B33" s="252">
        <v>4</v>
      </c>
      <c r="C33" s="194"/>
      <c r="D33" s="308">
        <v>0</v>
      </c>
      <c r="E33" s="173"/>
      <c r="F33" s="308">
        <v>-14200</v>
      </c>
      <c r="G33" s="176"/>
      <c r="H33" s="308">
        <v>0</v>
      </c>
      <c r="I33" s="176"/>
      <c r="J33" s="308">
        <v>0</v>
      </c>
      <c r="K33" s="173"/>
      <c r="L33" s="173"/>
      <c r="M33" s="308">
        <v>-5765</v>
      </c>
      <c r="N33" s="173"/>
      <c r="O33" s="308">
        <v>122696</v>
      </c>
      <c r="P33" s="173"/>
      <c r="Q33" s="308">
        <v>0</v>
      </c>
      <c r="R33" s="173"/>
      <c r="S33" s="308">
        <v>-39995</v>
      </c>
      <c r="T33" s="176"/>
      <c r="U33" s="308">
        <v>0</v>
      </c>
      <c r="V33" s="173"/>
      <c r="W33" s="309">
        <v>0</v>
      </c>
      <c r="X33" s="173"/>
      <c r="Y33" s="309">
        <f>SUM(Q33:W33)</f>
        <v>-39995</v>
      </c>
      <c r="Z33" s="173"/>
      <c r="AA33" s="309">
        <f>SUM(D33:O33,Y33)</f>
        <v>62736</v>
      </c>
      <c r="AB33" s="173"/>
      <c r="AC33" s="309">
        <f>-AA33</f>
        <v>-62736</v>
      </c>
      <c r="AD33" s="173"/>
      <c r="AE33" s="309">
        <f>SUM(AA33:AC33)</f>
        <v>0</v>
      </c>
    </row>
    <row r="34" spans="1:31" ht="20.25" customHeight="1" x14ac:dyDescent="0.25">
      <c r="A34" s="193" t="s">
        <v>190</v>
      </c>
      <c r="B34" s="194"/>
      <c r="C34" s="194"/>
      <c r="D34" s="310">
        <f>SUM(D33)</f>
        <v>0</v>
      </c>
      <c r="E34" s="173"/>
      <c r="F34" s="310">
        <f>SUM(F33)</f>
        <v>-14200</v>
      </c>
      <c r="G34" s="176"/>
      <c r="H34" s="310">
        <f>SUM(H33)</f>
        <v>0</v>
      </c>
      <c r="I34" s="176"/>
      <c r="J34" s="310">
        <f>SUM(J33)</f>
        <v>0</v>
      </c>
      <c r="K34" s="173"/>
      <c r="L34" s="173"/>
      <c r="M34" s="310">
        <f>SUM(M33)</f>
        <v>-5765</v>
      </c>
      <c r="N34" s="173"/>
      <c r="O34" s="310">
        <f>SUM(O33)</f>
        <v>122696</v>
      </c>
      <c r="P34" s="173"/>
      <c r="Q34" s="310">
        <f>SUM(Q33)</f>
        <v>0</v>
      </c>
      <c r="R34" s="173"/>
      <c r="S34" s="310">
        <f>SUM(S33)</f>
        <v>-39995</v>
      </c>
      <c r="T34" s="176"/>
      <c r="U34" s="310">
        <f>SUM(U33)</f>
        <v>0</v>
      </c>
      <c r="V34" s="173"/>
      <c r="W34" s="311">
        <f>SUM(W33)</f>
        <v>0</v>
      </c>
      <c r="X34" s="173"/>
      <c r="Y34" s="311">
        <f>SUM(Y33)</f>
        <v>-39995</v>
      </c>
      <c r="Z34" s="173"/>
      <c r="AA34" s="311">
        <f>SUM(AA33)</f>
        <v>62736</v>
      </c>
      <c r="AB34" s="173"/>
      <c r="AC34" s="311">
        <f>SUM(AC33)</f>
        <v>-62736</v>
      </c>
      <c r="AD34" s="173"/>
      <c r="AE34" s="311">
        <f>SUM(AE33)</f>
        <v>0</v>
      </c>
    </row>
    <row r="35" spans="1:31" ht="20.25" customHeight="1" x14ac:dyDescent="0.25">
      <c r="A35" s="194"/>
      <c r="B35" s="194"/>
      <c r="C35" s="194"/>
      <c r="D35" s="176"/>
      <c r="E35" s="173"/>
      <c r="F35" s="176"/>
      <c r="G35" s="176"/>
      <c r="H35" s="176"/>
      <c r="I35" s="176"/>
      <c r="J35" s="176"/>
      <c r="K35" s="173"/>
      <c r="L35" s="173"/>
      <c r="M35" s="176"/>
      <c r="N35" s="173"/>
      <c r="O35" s="176"/>
      <c r="P35" s="173"/>
      <c r="Q35" s="176"/>
      <c r="R35" s="173"/>
      <c r="S35" s="176"/>
      <c r="T35" s="176"/>
      <c r="U35" s="176"/>
      <c r="V35" s="173"/>
      <c r="W35" s="177"/>
      <c r="X35" s="173"/>
      <c r="Y35" s="176"/>
      <c r="Z35" s="173"/>
      <c r="AA35" s="177"/>
      <c r="AB35" s="173"/>
      <c r="AC35" s="177"/>
      <c r="AD35" s="173"/>
      <c r="AE35" s="177"/>
    </row>
    <row r="36" spans="1:31" ht="20.25" customHeight="1" x14ac:dyDescent="0.25">
      <c r="A36" s="193" t="s">
        <v>158</v>
      </c>
      <c r="B36" s="193"/>
      <c r="C36" s="193"/>
      <c r="D36" s="176"/>
      <c r="E36" s="173"/>
      <c r="F36" s="176"/>
      <c r="G36" s="176"/>
      <c r="H36" s="176"/>
      <c r="I36" s="176"/>
      <c r="J36" s="176"/>
      <c r="K36" s="173"/>
      <c r="L36" s="173"/>
      <c r="M36" s="176"/>
      <c r="N36" s="173"/>
      <c r="O36" s="176"/>
      <c r="P36" s="173"/>
      <c r="Q36" s="176"/>
      <c r="R36" s="173"/>
      <c r="S36" s="176"/>
      <c r="T36" s="176"/>
      <c r="U36" s="176"/>
      <c r="V36" s="173"/>
      <c r="W36" s="177"/>
      <c r="X36" s="173"/>
      <c r="Y36" s="176"/>
      <c r="Z36" s="173"/>
      <c r="AA36" s="177"/>
      <c r="AB36" s="173"/>
      <c r="AC36" s="177"/>
      <c r="AD36" s="173"/>
      <c r="AE36" s="177"/>
    </row>
    <row r="37" spans="1:31" ht="20.25" customHeight="1" x14ac:dyDescent="0.25">
      <c r="A37" s="174" t="s">
        <v>192</v>
      </c>
      <c r="B37" s="174"/>
      <c r="C37" s="174"/>
      <c r="D37" s="149">
        <v>0</v>
      </c>
      <c r="E37" s="150"/>
      <c r="F37" s="149">
        <v>0</v>
      </c>
      <c r="G37" s="149"/>
      <c r="H37" s="149">
        <v>0</v>
      </c>
      <c r="I37" s="149"/>
      <c r="J37" s="149">
        <v>0</v>
      </c>
      <c r="K37" s="150"/>
      <c r="L37" s="150"/>
      <c r="M37" s="149">
        <v>0</v>
      </c>
      <c r="N37" s="173"/>
      <c r="O37" s="149">
        <f>'SI-5'!D37</f>
        <v>387080</v>
      </c>
      <c r="P37" s="173"/>
      <c r="Q37" s="149">
        <v>0</v>
      </c>
      <c r="R37" s="151"/>
      <c r="S37" s="149">
        <v>0</v>
      </c>
      <c r="T37" s="150"/>
      <c r="U37" s="149">
        <v>0</v>
      </c>
      <c r="V37" s="150"/>
      <c r="W37" s="149">
        <v>0</v>
      </c>
      <c r="X37" s="151"/>
      <c r="Y37" s="149">
        <f t="shared" ref="Y37:Y38" si="0">SUM(Q37:W37)</f>
        <v>0</v>
      </c>
      <c r="Z37" s="173"/>
      <c r="AA37" s="149">
        <f>SUM(D37:O37,Y37)</f>
        <v>387080</v>
      </c>
      <c r="AB37" s="151"/>
      <c r="AC37" s="151">
        <f>'SI-5'!D38</f>
        <v>-61319</v>
      </c>
      <c r="AD37" s="173"/>
      <c r="AE37" s="177">
        <f t="shared" ref="AE37" si="1">SUM(AA37:AC37)</f>
        <v>325761</v>
      </c>
    </row>
    <row r="38" spans="1:31" ht="20.25" customHeight="1" x14ac:dyDescent="0.25">
      <c r="A38" s="174" t="s">
        <v>159</v>
      </c>
      <c r="B38" s="174"/>
      <c r="C38" s="174"/>
      <c r="D38" s="149">
        <v>0</v>
      </c>
      <c r="E38" s="150"/>
      <c r="F38" s="149">
        <v>0</v>
      </c>
      <c r="G38" s="149"/>
      <c r="H38" s="149">
        <v>0</v>
      </c>
      <c r="I38" s="149"/>
      <c r="J38" s="149">
        <v>0</v>
      </c>
      <c r="K38" s="150"/>
      <c r="L38" s="150"/>
      <c r="M38" s="149">
        <v>0</v>
      </c>
      <c r="N38" s="173"/>
      <c r="O38" s="149">
        <v>0</v>
      </c>
      <c r="P38" s="173"/>
      <c r="Q38" s="176">
        <v>2113</v>
      </c>
      <c r="R38" s="173"/>
      <c r="S38" s="149">
        <v>0</v>
      </c>
      <c r="T38" s="135"/>
      <c r="U38" s="149">
        <v>0</v>
      </c>
      <c r="V38" s="173"/>
      <c r="W38" s="176">
        <v>0</v>
      </c>
      <c r="X38" s="173"/>
      <c r="Y38" s="149">
        <f t="shared" si="0"/>
        <v>2113</v>
      </c>
      <c r="Z38" s="173"/>
      <c r="AA38" s="149">
        <f>SUM(D38:O38,Y38)</f>
        <v>2113</v>
      </c>
      <c r="AB38" s="173"/>
      <c r="AC38" s="176">
        <v>-2257</v>
      </c>
      <c r="AD38" s="173"/>
      <c r="AE38" s="177">
        <f>SUM(AA38:AC38)</f>
        <v>-144</v>
      </c>
    </row>
    <row r="39" spans="1:31" ht="20.25" customHeight="1" x14ac:dyDescent="0.25">
      <c r="A39" s="193" t="s">
        <v>130</v>
      </c>
      <c r="B39" s="193"/>
      <c r="C39" s="193"/>
      <c r="D39" s="175">
        <f>SUM(D37:D38)</f>
        <v>0</v>
      </c>
      <c r="E39" s="192"/>
      <c r="F39" s="312">
        <f>SUM(F37:F38)</f>
        <v>0</v>
      </c>
      <c r="G39" s="171"/>
      <c r="H39" s="175">
        <f>SUM(H37:H38)</f>
        <v>0</v>
      </c>
      <c r="I39" s="171"/>
      <c r="J39" s="175">
        <f>SUM(J37:J38)</f>
        <v>0</v>
      </c>
      <c r="K39" s="192"/>
      <c r="L39" s="192"/>
      <c r="M39" s="175">
        <f>SUM(M37:M38)</f>
        <v>0</v>
      </c>
      <c r="N39" s="192"/>
      <c r="O39" s="175">
        <f>SUM(O37:O38)</f>
        <v>387080</v>
      </c>
      <c r="P39" s="192"/>
      <c r="Q39" s="175">
        <f>SUM(Q37:Q38)</f>
        <v>2113</v>
      </c>
      <c r="R39" s="192"/>
      <c r="S39" s="175">
        <f>SUM(S37:S38)</f>
        <v>0</v>
      </c>
      <c r="T39" s="171"/>
      <c r="U39" s="55">
        <f>SUM(U38)</f>
        <v>0</v>
      </c>
      <c r="V39" s="192"/>
      <c r="W39" s="175">
        <f>SUM(W37:W38)</f>
        <v>0</v>
      </c>
      <c r="X39" s="192"/>
      <c r="Y39" s="55">
        <f>SUM(Y37:Y38)</f>
        <v>2113</v>
      </c>
      <c r="Z39" s="192"/>
      <c r="AA39" s="55">
        <f>SUM(AA37:AA38)</f>
        <v>389193</v>
      </c>
      <c r="AB39" s="192"/>
      <c r="AC39" s="175">
        <f>SUM(AC37:AC38)</f>
        <v>-63576</v>
      </c>
      <c r="AD39" s="192"/>
      <c r="AE39" s="175">
        <f>SUM(AE37:AE38)</f>
        <v>325617</v>
      </c>
    </row>
    <row r="40" spans="1:31" ht="20.25" customHeight="1" x14ac:dyDescent="0.25">
      <c r="A40" s="194"/>
      <c r="B40" s="194"/>
      <c r="C40" s="194"/>
      <c r="D40" s="171"/>
      <c r="E40" s="192"/>
      <c r="F40" s="312"/>
      <c r="G40" s="171"/>
      <c r="H40" s="171"/>
      <c r="I40" s="171"/>
      <c r="J40" s="171"/>
      <c r="K40" s="192"/>
      <c r="L40" s="192"/>
      <c r="M40" s="171"/>
      <c r="N40" s="192"/>
      <c r="O40" s="171"/>
      <c r="P40" s="192"/>
      <c r="Q40" s="171"/>
      <c r="R40" s="192"/>
      <c r="S40" s="171"/>
      <c r="T40" s="171"/>
      <c r="U40" s="171"/>
      <c r="V40" s="192"/>
      <c r="W40" s="192"/>
      <c r="X40" s="192"/>
      <c r="Y40" s="171"/>
      <c r="Z40" s="192"/>
      <c r="AA40" s="171"/>
      <c r="AB40" s="192"/>
      <c r="AC40" s="171"/>
      <c r="AD40" s="192"/>
      <c r="AE40" s="171"/>
    </row>
    <row r="41" spans="1:31" ht="20.25" customHeight="1" x14ac:dyDescent="0.25">
      <c r="A41" s="194" t="s">
        <v>193</v>
      </c>
      <c r="B41" s="194"/>
      <c r="C41" s="194"/>
      <c r="D41" s="56">
        <v>0</v>
      </c>
      <c r="E41" s="136"/>
      <c r="F41" s="56">
        <v>0</v>
      </c>
      <c r="G41" s="56"/>
      <c r="H41" s="56">
        <v>0</v>
      </c>
      <c r="I41" s="56"/>
      <c r="J41" s="56">
        <v>0</v>
      </c>
      <c r="K41" s="136"/>
      <c r="L41" s="136"/>
      <c r="M41" s="56">
        <v>12044</v>
      </c>
      <c r="N41" s="136"/>
      <c r="O41" s="56">
        <v>-12044</v>
      </c>
      <c r="P41" s="136"/>
      <c r="Q41" s="56">
        <v>0</v>
      </c>
      <c r="R41" s="136"/>
      <c r="S41" s="56">
        <v>0</v>
      </c>
      <c r="T41" s="56"/>
      <c r="U41" s="56">
        <v>0</v>
      </c>
      <c r="V41" s="136"/>
      <c r="W41" s="136">
        <v>0</v>
      </c>
      <c r="X41" s="136"/>
      <c r="Y41" s="56">
        <f t="shared" ref="Y41:Y42" si="2">SUM(Q41:W41)</f>
        <v>0</v>
      </c>
      <c r="Z41" s="136"/>
      <c r="AA41" s="56">
        <f>SUM(D41:O41,Y41)</f>
        <v>0</v>
      </c>
      <c r="AB41" s="136"/>
      <c r="AC41" s="56">
        <v>0</v>
      </c>
      <c r="AD41" s="136"/>
      <c r="AE41" s="56">
        <f t="shared" ref="AE41:AE42" si="3">SUM(AA41:AC41)</f>
        <v>0</v>
      </c>
    </row>
    <row r="42" spans="1:31" ht="20.25" customHeight="1" x14ac:dyDescent="0.25">
      <c r="A42" s="194" t="s">
        <v>70</v>
      </c>
      <c r="B42" s="194"/>
      <c r="C42" s="194"/>
      <c r="D42" s="56">
        <v>0</v>
      </c>
      <c r="E42" s="136"/>
      <c r="F42" s="251">
        <v>0</v>
      </c>
      <c r="G42" s="56"/>
      <c r="H42" s="251">
        <v>0</v>
      </c>
      <c r="I42" s="56"/>
      <c r="J42" s="56">
        <v>0</v>
      </c>
      <c r="K42" s="136"/>
      <c r="L42" s="136"/>
      <c r="M42" s="56">
        <v>0</v>
      </c>
      <c r="N42" s="25"/>
      <c r="O42" s="173">
        <v>44186</v>
      </c>
      <c r="P42" s="25"/>
      <c r="Q42" s="56">
        <v>0</v>
      </c>
      <c r="R42" s="192"/>
      <c r="S42" s="173">
        <f>-O42</f>
        <v>-44186</v>
      </c>
      <c r="T42" s="173"/>
      <c r="U42" s="56">
        <v>0</v>
      </c>
      <c r="V42" s="136"/>
      <c r="W42" s="56">
        <v>0</v>
      </c>
      <c r="X42" s="25"/>
      <c r="Y42" s="173">
        <f t="shared" si="2"/>
        <v>-44186</v>
      </c>
      <c r="Z42" s="25"/>
      <c r="AA42" s="148">
        <f>SUM(D42:O42,Y42)</f>
        <v>0</v>
      </c>
      <c r="AB42" s="136"/>
      <c r="AC42" s="56">
        <v>0</v>
      </c>
      <c r="AD42" s="136"/>
      <c r="AE42" s="148">
        <f t="shared" si="3"/>
        <v>0</v>
      </c>
    </row>
    <row r="43" spans="1:31" ht="20.25" customHeight="1" thickBot="1" x14ac:dyDescent="0.3">
      <c r="A43" s="44" t="s">
        <v>234</v>
      </c>
      <c r="B43" s="193"/>
      <c r="C43" s="193"/>
      <c r="D43" s="172">
        <f>SUM(D24,D30,D34,D39,D41:D42)</f>
        <v>817775.93700000003</v>
      </c>
      <c r="E43" s="171"/>
      <c r="F43" s="172">
        <f>SUM(F24,F30,F34,F39,F41:F42)</f>
        <v>0</v>
      </c>
      <c r="G43" s="171"/>
      <c r="H43" s="172">
        <f>SUM(H24,H30,H34,H39,H41:H42)</f>
        <v>17395</v>
      </c>
      <c r="I43" s="171"/>
      <c r="J43" s="172">
        <f>SUM(J24,J30,J34,J39,J41:J42)</f>
        <v>504943</v>
      </c>
      <c r="K43" s="171"/>
      <c r="L43" s="171"/>
      <c r="M43" s="172">
        <f>SUM(M24,M30,M34,M39,M41:M42)</f>
        <v>114975</v>
      </c>
      <c r="N43" s="171"/>
      <c r="O43" s="172">
        <f>SUM(O24,O30,O34,O39,O41:O42)</f>
        <v>128631</v>
      </c>
      <c r="P43" s="171"/>
      <c r="Q43" s="172">
        <f>SUM(Q24,Q30,Q34,Q39,Q41:Q42)</f>
        <v>-8940</v>
      </c>
      <c r="R43" s="192"/>
      <c r="S43" s="172">
        <f>SUM(S24,S30,S34,S39,S41:S42)</f>
        <v>1513319</v>
      </c>
      <c r="T43" s="171"/>
      <c r="U43" s="172">
        <f>SUM(U24,U30,U34,U39,U41:U42)</f>
        <v>-7873</v>
      </c>
      <c r="V43" s="171"/>
      <c r="W43" s="172">
        <f>SUM(W24,W30,W34,W39,W41:W42)</f>
        <v>1619</v>
      </c>
      <c r="X43" s="171"/>
      <c r="Y43" s="172">
        <f>SUM(Y24,Y30,Y34,Y39,Y41:Y42)</f>
        <v>1498125</v>
      </c>
      <c r="Z43" s="171"/>
      <c r="AA43" s="172">
        <f>SUM(AA24,AA30,AA34,AA39,AA41:AA42)</f>
        <v>3081844.9369999999</v>
      </c>
      <c r="AB43" s="171"/>
      <c r="AC43" s="172">
        <f>SUM(AC24,AC30,AC34,AC39)</f>
        <v>-153966</v>
      </c>
      <c r="AD43" s="171"/>
      <c r="AE43" s="172">
        <f>SUM(AE24,AE30,AE34,AE39,)</f>
        <v>2927878.9369999999</v>
      </c>
    </row>
    <row r="44" spans="1:31" ht="20.25" customHeight="1" thickTop="1" x14ac:dyDescent="0.25"/>
  </sheetData>
  <mergeCells count="4">
    <mergeCell ref="D4:AE4"/>
    <mergeCell ref="M5:O5"/>
    <mergeCell ref="Q5:Y5"/>
    <mergeCell ref="D11:AE11"/>
  </mergeCells>
  <pageMargins left="0.8" right="0.8" top="0.48" bottom="0.5" header="0.5" footer="0.5"/>
  <pageSetup paperSize="9" scale="44" firstPageNumber="6" orientation="landscape" useFirstPageNumber="1" r:id="rId1"/>
  <headerFooter>
    <oddFooter>&amp;L&amp;12The accompanying notes are an integral part of these interim financial statements.&amp;11
&amp;C&amp;12&amp;P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5"/>
  <sheetViews>
    <sheetView topLeftCell="A13" zoomScaleNormal="100" zoomScaleSheetLayoutView="70" workbookViewId="0">
      <selection activeCell="F37" sqref="F37"/>
    </sheetView>
  </sheetViews>
  <sheetFormatPr defaultColWidth="9.42578125" defaultRowHeight="18.75" customHeight="1" x14ac:dyDescent="0.25"/>
  <cols>
    <col min="1" max="1" width="55" style="49" customWidth="1"/>
    <col min="2" max="2" width="10.42578125" style="49" customWidth="1"/>
    <col min="3" max="3" width="2.42578125" style="49" customWidth="1"/>
    <col min="4" max="4" width="15.5703125" style="47" customWidth="1"/>
    <col min="5" max="5" width="2" style="48" customWidth="1"/>
    <col min="6" max="6" width="15.5703125" style="47" customWidth="1"/>
    <col min="7" max="7" width="2" style="48" customWidth="1"/>
    <col min="8" max="8" width="15.5703125" style="47" customWidth="1"/>
    <col min="9" max="9" width="2" style="48" customWidth="1"/>
    <col min="10" max="10" width="15.5703125" style="47" customWidth="1"/>
    <col min="11" max="11" width="2" style="48" customWidth="1"/>
    <col min="12" max="12" width="15.5703125" style="47" customWidth="1"/>
    <col min="13" max="13" width="2" style="48" customWidth="1"/>
    <col min="14" max="14" width="15.5703125" style="47" customWidth="1"/>
    <col min="15" max="16384" width="9.42578125" style="49"/>
  </cols>
  <sheetData>
    <row r="1" spans="1:14" ht="18.75" customHeight="1" x14ac:dyDescent="0.25">
      <c r="A1" s="3" t="s">
        <v>140</v>
      </c>
      <c r="B1" s="3"/>
      <c r="C1" s="3"/>
    </row>
    <row r="2" spans="1:14" ht="18.75" customHeight="1" x14ac:dyDescent="0.25">
      <c r="A2" s="88" t="s">
        <v>88</v>
      </c>
      <c r="B2" s="88"/>
      <c r="C2" s="88"/>
    </row>
    <row r="3" spans="1:14" ht="14.25" customHeight="1" x14ac:dyDescent="0.25"/>
    <row r="4" spans="1:14" s="26" customFormat="1" ht="18.75" customHeight="1" x14ac:dyDescent="0.25">
      <c r="A4" s="50"/>
      <c r="B4" s="50"/>
      <c r="C4" s="50"/>
      <c r="D4" s="339" t="s">
        <v>24</v>
      </c>
      <c r="E4" s="339"/>
      <c r="F4" s="339"/>
      <c r="G4" s="339"/>
      <c r="H4" s="339"/>
      <c r="I4" s="339"/>
      <c r="J4" s="339"/>
      <c r="K4" s="339"/>
      <c r="L4" s="339"/>
      <c r="M4" s="339"/>
      <c r="N4" s="339"/>
    </row>
    <row r="5" spans="1:14" s="26" customFormat="1" ht="18.75" customHeight="1" x14ac:dyDescent="0.25">
      <c r="A5" s="50"/>
      <c r="B5" s="50"/>
      <c r="C5" s="50"/>
      <c r="D5" s="51"/>
      <c r="E5" s="51"/>
      <c r="F5" s="52"/>
      <c r="G5" s="129"/>
      <c r="H5" s="340"/>
      <c r="I5" s="340"/>
      <c r="J5" s="340"/>
      <c r="K5" s="52"/>
      <c r="L5" s="52" t="s">
        <v>71</v>
      </c>
      <c r="M5" s="51"/>
      <c r="N5" s="51"/>
    </row>
    <row r="6" spans="1:14" s="53" customFormat="1" ht="18.75" customHeight="1" x14ac:dyDescent="0.25">
      <c r="D6" s="52"/>
      <c r="E6" s="52"/>
      <c r="F6" s="21"/>
      <c r="G6" s="130"/>
      <c r="H6" s="338" t="s">
        <v>8</v>
      </c>
      <c r="I6" s="338"/>
      <c r="J6" s="338"/>
      <c r="K6" s="52"/>
      <c r="L6" s="54" t="s">
        <v>47</v>
      </c>
      <c r="M6" s="52"/>
    </row>
    <row r="7" spans="1:14" s="53" customFormat="1" ht="18.75" customHeight="1" x14ac:dyDescent="0.25">
      <c r="D7" s="21" t="s">
        <v>10</v>
      </c>
      <c r="E7" s="21"/>
      <c r="F7" s="21"/>
      <c r="G7" s="21"/>
      <c r="H7" s="52"/>
      <c r="I7" s="52"/>
      <c r="J7" s="52"/>
      <c r="K7" s="52"/>
      <c r="L7" s="53" t="s">
        <v>146</v>
      </c>
      <c r="M7" s="52"/>
    </row>
    <row r="8" spans="1:14" s="53" customFormat="1" ht="18.75" customHeight="1" x14ac:dyDescent="0.25">
      <c r="D8" s="21" t="s">
        <v>128</v>
      </c>
      <c r="E8" s="21"/>
      <c r="F8" s="21" t="s">
        <v>30</v>
      </c>
      <c r="G8" s="21"/>
      <c r="H8" s="21" t="s">
        <v>39</v>
      </c>
      <c r="I8" s="52"/>
      <c r="J8" s="21"/>
      <c r="K8" s="21"/>
      <c r="L8" s="21" t="s">
        <v>155</v>
      </c>
      <c r="M8" s="52"/>
      <c r="N8" s="13" t="s">
        <v>4</v>
      </c>
    </row>
    <row r="9" spans="1:14" s="53" customFormat="1" ht="18.75" customHeight="1" x14ac:dyDescent="0.25">
      <c r="B9" s="14" t="s">
        <v>25</v>
      </c>
      <c r="D9" s="21" t="s">
        <v>5</v>
      </c>
      <c r="E9" s="21"/>
      <c r="F9" s="21" t="s">
        <v>31</v>
      </c>
      <c r="G9" s="21"/>
      <c r="H9" s="21" t="s">
        <v>6</v>
      </c>
      <c r="I9" s="52"/>
      <c r="J9" s="21" t="s">
        <v>9</v>
      </c>
      <c r="K9" s="21"/>
      <c r="L9" s="21" t="s">
        <v>149</v>
      </c>
      <c r="M9" s="52"/>
      <c r="N9" s="13" t="s">
        <v>36</v>
      </c>
    </row>
    <row r="10" spans="1:14" s="53" customFormat="1" ht="18.75" customHeight="1" x14ac:dyDescent="0.25">
      <c r="D10" s="337" t="s">
        <v>86</v>
      </c>
      <c r="E10" s="337"/>
      <c r="F10" s="337"/>
      <c r="G10" s="337"/>
      <c r="H10" s="337"/>
      <c r="I10" s="337"/>
      <c r="J10" s="337"/>
      <c r="K10" s="337"/>
      <c r="L10" s="337"/>
      <c r="M10" s="337"/>
      <c r="N10" s="337"/>
    </row>
    <row r="11" spans="1:14" ht="18.75" customHeight="1" x14ac:dyDescent="0.25">
      <c r="A11" s="2" t="s">
        <v>232</v>
      </c>
      <c r="B11" s="170"/>
      <c r="C11" s="170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</row>
    <row r="12" spans="1:14" ht="18.75" customHeight="1" x14ac:dyDescent="0.25">
      <c r="A12" s="42" t="s">
        <v>138</v>
      </c>
      <c r="B12" s="191"/>
      <c r="C12" s="191"/>
      <c r="D12" s="171">
        <v>681480</v>
      </c>
      <c r="E12" s="171"/>
      <c r="F12" s="171">
        <v>342170</v>
      </c>
      <c r="G12" s="171"/>
      <c r="H12" s="171">
        <v>70972</v>
      </c>
      <c r="I12" s="192"/>
      <c r="J12" s="171">
        <v>208633</v>
      </c>
      <c r="K12" s="171"/>
      <c r="L12" s="171">
        <v>516734</v>
      </c>
      <c r="M12" s="192"/>
      <c r="N12" s="171">
        <v>1819989</v>
      </c>
    </row>
    <row r="13" spans="1:14" ht="18.75" customHeight="1" x14ac:dyDescent="0.25">
      <c r="A13" s="45"/>
      <c r="B13" s="194"/>
      <c r="C13" s="194"/>
      <c r="D13" s="135"/>
      <c r="E13" s="147"/>
      <c r="F13" s="135"/>
      <c r="G13" s="147"/>
      <c r="H13" s="135"/>
      <c r="I13" s="56"/>
      <c r="J13" s="135"/>
      <c r="K13" s="147"/>
      <c r="L13" s="135"/>
      <c r="M13" s="56"/>
      <c r="N13" s="148"/>
    </row>
    <row r="14" spans="1:14" ht="18.75" customHeight="1" x14ac:dyDescent="0.25">
      <c r="A14" s="44" t="s">
        <v>201</v>
      </c>
      <c r="B14" s="193"/>
      <c r="C14" s="193"/>
      <c r="D14" s="135"/>
      <c r="E14" s="56"/>
      <c r="F14" s="135"/>
      <c r="G14" s="56"/>
      <c r="H14" s="135"/>
      <c r="I14" s="56"/>
      <c r="J14" s="135"/>
      <c r="K14" s="147"/>
      <c r="L14" s="135"/>
      <c r="M14" s="56"/>
      <c r="N14" s="135"/>
    </row>
    <row r="15" spans="1:14" ht="18.75" customHeight="1" x14ac:dyDescent="0.25">
      <c r="A15" s="12" t="s">
        <v>192</v>
      </c>
      <c r="B15" s="174"/>
      <c r="C15" s="174"/>
      <c r="D15" s="135">
        <v>0</v>
      </c>
      <c r="E15" s="147"/>
      <c r="F15" s="135">
        <v>0</v>
      </c>
      <c r="G15" s="147"/>
      <c r="H15" s="135">
        <v>0</v>
      </c>
      <c r="I15" s="56"/>
      <c r="J15" s="135">
        <f>'SI-5'!J26</f>
        <v>61626</v>
      </c>
      <c r="K15" s="56"/>
      <c r="L15" s="148">
        <v>0</v>
      </c>
      <c r="M15" s="56"/>
      <c r="N15" s="56">
        <f>SUM(D15:L15)</f>
        <v>61626</v>
      </c>
    </row>
    <row r="16" spans="1:14" ht="18.75" customHeight="1" x14ac:dyDescent="0.25">
      <c r="A16" s="44" t="s">
        <v>200</v>
      </c>
      <c r="B16" s="193"/>
      <c r="C16" s="193"/>
      <c r="D16" s="175">
        <f>SUM(D15)</f>
        <v>0</v>
      </c>
      <c r="E16" s="314"/>
      <c r="F16" s="175">
        <f>SUM(F15)</f>
        <v>0</v>
      </c>
      <c r="G16" s="314"/>
      <c r="H16" s="175">
        <f>SUM(H15)</f>
        <v>0</v>
      </c>
      <c r="I16" s="171"/>
      <c r="J16" s="175">
        <f>SUM(J15)</f>
        <v>61626</v>
      </c>
      <c r="K16" s="171"/>
      <c r="L16" s="175">
        <f>SUM(L15)</f>
        <v>0</v>
      </c>
      <c r="M16" s="171"/>
      <c r="N16" s="175">
        <f>SUM(N15)</f>
        <v>61626</v>
      </c>
    </row>
    <row r="17" spans="1:14" ht="18.75" customHeight="1" x14ac:dyDescent="0.25">
      <c r="A17" s="44"/>
      <c r="B17" s="193"/>
      <c r="C17" s="193"/>
      <c r="D17" s="314"/>
      <c r="E17" s="314"/>
      <c r="F17" s="314"/>
      <c r="G17" s="314"/>
      <c r="H17" s="314"/>
      <c r="I17" s="171"/>
      <c r="J17" s="171"/>
      <c r="K17" s="171"/>
      <c r="L17" s="171"/>
      <c r="M17" s="171"/>
      <c r="N17" s="171"/>
    </row>
    <row r="18" spans="1:14" ht="18.75" customHeight="1" x14ac:dyDescent="0.25">
      <c r="A18" s="45" t="s">
        <v>70</v>
      </c>
      <c r="B18" s="194"/>
      <c r="C18" s="194"/>
      <c r="D18" s="135">
        <v>0</v>
      </c>
      <c r="E18" s="147"/>
      <c r="F18" s="135">
        <v>0</v>
      </c>
      <c r="G18" s="147"/>
      <c r="H18" s="135">
        <v>0</v>
      </c>
      <c r="I18" s="56"/>
      <c r="J18" s="148">
        <v>30551</v>
      </c>
      <c r="K18" s="56"/>
      <c r="L18" s="148">
        <f>-J18</f>
        <v>-30551</v>
      </c>
      <c r="M18" s="56"/>
      <c r="N18" s="148">
        <f>SUM(D18+F18+H18+J18+L18)</f>
        <v>0</v>
      </c>
    </row>
    <row r="19" spans="1:14" ht="18.75" customHeight="1" thickBot="1" x14ac:dyDescent="0.3">
      <c r="A19" s="195" t="s">
        <v>231</v>
      </c>
      <c r="B19" s="195"/>
      <c r="C19" s="195"/>
      <c r="D19" s="172">
        <f>SUM(D12,D16,D18)</f>
        <v>681480</v>
      </c>
      <c r="E19" s="171"/>
      <c r="F19" s="172">
        <f>SUM(F12,F16,F18)</f>
        <v>342170</v>
      </c>
      <c r="G19" s="171"/>
      <c r="H19" s="172">
        <f>SUM(H12,H16,H18)</f>
        <v>70972</v>
      </c>
      <c r="I19" s="171"/>
      <c r="J19" s="172">
        <f>SUM(J12,J16,J18)</f>
        <v>300810</v>
      </c>
      <c r="K19" s="171"/>
      <c r="L19" s="172">
        <f>SUM(L12,L16,L18)</f>
        <v>486183</v>
      </c>
      <c r="M19" s="171"/>
      <c r="N19" s="172">
        <f>SUM(N12,N16,N18)</f>
        <v>1881615</v>
      </c>
    </row>
    <row r="20" spans="1:14" ht="18.75" customHeight="1" thickTop="1" x14ac:dyDescent="0.25">
      <c r="D20" s="319"/>
      <c r="E20" s="320"/>
      <c r="F20" s="319"/>
      <c r="G20" s="320"/>
      <c r="H20" s="319"/>
      <c r="I20" s="320"/>
      <c r="J20" s="319"/>
      <c r="K20" s="320"/>
      <c r="L20" s="319"/>
      <c r="M20" s="320"/>
      <c r="N20" s="319"/>
    </row>
    <row r="21" spans="1:14" ht="18.75" customHeight="1" x14ac:dyDescent="0.25">
      <c r="A21" s="170" t="s">
        <v>233</v>
      </c>
      <c r="B21" s="170"/>
      <c r="C21" s="170"/>
      <c r="D21" s="315"/>
      <c r="E21" s="315"/>
      <c r="F21" s="315"/>
      <c r="G21" s="315"/>
      <c r="H21" s="315"/>
      <c r="I21" s="315"/>
      <c r="J21" s="315"/>
      <c r="K21" s="315"/>
      <c r="L21" s="315"/>
      <c r="M21" s="315"/>
      <c r="N21" s="315"/>
    </row>
    <row r="22" spans="1:14" ht="18.75" customHeight="1" x14ac:dyDescent="0.25">
      <c r="A22" s="191" t="s">
        <v>179</v>
      </c>
      <c r="B22" s="191"/>
      <c r="C22" s="191"/>
      <c r="D22" s="171">
        <v>681480</v>
      </c>
      <c r="E22" s="171"/>
      <c r="F22" s="171">
        <v>342170</v>
      </c>
      <c r="G22" s="171"/>
      <c r="H22" s="171">
        <v>70972</v>
      </c>
      <c r="I22" s="192"/>
      <c r="J22" s="171">
        <v>351387</v>
      </c>
      <c r="K22" s="171"/>
      <c r="L22" s="171">
        <v>590229</v>
      </c>
      <c r="M22" s="192"/>
      <c r="N22" s="171">
        <f>SUM(D22:L22)</f>
        <v>2036238</v>
      </c>
    </row>
    <row r="23" spans="1:14" ht="18.75" customHeight="1" x14ac:dyDescent="0.25">
      <c r="A23" s="194"/>
      <c r="B23" s="194"/>
      <c r="C23" s="194"/>
      <c r="D23" s="135"/>
      <c r="E23" s="147"/>
      <c r="F23" s="135"/>
      <c r="G23" s="147"/>
      <c r="H23" s="135"/>
      <c r="I23" s="56"/>
      <c r="J23" s="135"/>
      <c r="K23" s="147"/>
      <c r="L23" s="135"/>
      <c r="M23" s="56"/>
      <c r="N23" s="148"/>
    </row>
    <row r="24" spans="1:14" ht="18.75" customHeight="1" x14ac:dyDescent="0.25">
      <c r="A24" s="193" t="s">
        <v>223</v>
      </c>
      <c r="B24" s="193"/>
      <c r="C24" s="193"/>
      <c r="D24" s="135"/>
      <c r="E24" s="147"/>
      <c r="F24" s="135"/>
      <c r="G24" s="147"/>
      <c r="H24" s="135"/>
      <c r="I24" s="56"/>
      <c r="J24" s="135"/>
      <c r="K24" s="147"/>
      <c r="L24" s="135"/>
      <c r="M24" s="56"/>
      <c r="N24" s="148"/>
    </row>
    <row r="25" spans="1:14" ht="18.75" customHeight="1" x14ac:dyDescent="0.25">
      <c r="A25" s="307" t="s">
        <v>263</v>
      </c>
      <c r="B25" s="307"/>
      <c r="C25" s="307"/>
      <c r="D25" s="135"/>
      <c r="E25" s="147"/>
      <c r="F25" s="135"/>
      <c r="G25" s="147"/>
      <c r="H25" s="135"/>
      <c r="I25" s="56"/>
      <c r="J25" s="135"/>
      <c r="K25" s="147"/>
      <c r="L25" s="135"/>
      <c r="M25" s="56"/>
      <c r="N25" s="148"/>
    </row>
    <row r="26" spans="1:14" ht="18.75" customHeight="1" x14ac:dyDescent="0.25">
      <c r="A26" s="49" t="s">
        <v>244</v>
      </c>
      <c r="B26" s="301">
        <v>12</v>
      </c>
      <c r="C26" s="306"/>
      <c r="D26" s="135">
        <v>136296</v>
      </c>
      <c r="E26" s="147"/>
      <c r="F26" s="135">
        <v>162773</v>
      </c>
      <c r="G26" s="147"/>
      <c r="H26" s="135">
        <v>0</v>
      </c>
      <c r="I26" s="56"/>
      <c r="J26" s="135">
        <v>0</v>
      </c>
      <c r="K26" s="147"/>
      <c r="L26" s="135">
        <v>0</v>
      </c>
      <c r="M26" s="56"/>
      <c r="N26" s="148">
        <f>SUM(D26:L26)</f>
        <v>299069</v>
      </c>
    </row>
    <row r="27" spans="1:14" ht="18.75" customHeight="1" x14ac:dyDescent="0.25">
      <c r="A27" s="193" t="s">
        <v>264</v>
      </c>
      <c r="B27" s="193"/>
      <c r="C27" s="193"/>
      <c r="D27" s="313">
        <f>SUM(D26)</f>
        <v>136296</v>
      </c>
      <c r="E27" s="314"/>
      <c r="F27" s="313">
        <f>SUM(F26)</f>
        <v>162773</v>
      </c>
      <c r="G27" s="314"/>
      <c r="H27" s="313">
        <f>SUM(H26)</f>
        <v>0</v>
      </c>
      <c r="I27" s="171"/>
      <c r="J27" s="313">
        <f>SUM(J26)</f>
        <v>0</v>
      </c>
      <c r="K27" s="314"/>
      <c r="L27" s="313">
        <f>SUM(L26)</f>
        <v>0</v>
      </c>
      <c r="M27" s="171"/>
      <c r="N27" s="313">
        <f>SUM(N26)</f>
        <v>299069</v>
      </c>
    </row>
    <row r="28" spans="1:14" ht="18.75" customHeight="1" x14ac:dyDescent="0.25">
      <c r="A28" s="306"/>
      <c r="B28" s="306"/>
      <c r="C28" s="306"/>
      <c r="D28" s="135"/>
      <c r="E28" s="147"/>
      <c r="F28" s="135"/>
      <c r="G28" s="147"/>
      <c r="H28" s="135"/>
      <c r="I28" s="56"/>
      <c r="J28" s="135"/>
      <c r="K28" s="147"/>
      <c r="L28" s="135"/>
      <c r="M28" s="56"/>
      <c r="N28" s="148"/>
    </row>
    <row r="29" spans="1:14" ht="18.75" customHeight="1" x14ac:dyDescent="0.25">
      <c r="A29" s="193" t="s">
        <v>201</v>
      </c>
      <c r="B29" s="193"/>
      <c r="C29" s="193"/>
      <c r="D29" s="135"/>
      <c r="E29" s="56"/>
      <c r="F29" s="135"/>
      <c r="G29" s="56"/>
      <c r="H29" s="135"/>
      <c r="I29" s="56"/>
      <c r="J29" s="135"/>
      <c r="K29" s="147"/>
      <c r="L29" s="135"/>
      <c r="M29" s="56"/>
      <c r="N29" s="135"/>
    </row>
    <row r="30" spans="1:14" ht="18.75" customHeight="1" x14ac:dyDescent="0.25">
      <c r="A30" s="174" t="s">
        <v>192</v>
      </c>
      <c r="B30" s="174"/>
      <c r="C30" s="174"/>
      <c r="D30" s="135">
        <v>0</v>
      </c>
      <c r="E30" s="147"/>
      <c r="F30" s="135">
        <v>0</v>
      </c>
      <c r="G30" s="147"/>
      <c r="H30" s="135">
        <v>0</v>
      </c>
      <c r="I30" s="56"/>
      <c r="J30" s="135">
        <f>'SI-5'!H42</f>
        <v>240880</v>
      </c>
      <c r="K30" s="56"/>
      <c r="L30" s="148">
        <v>0</v>
      </c>
      <c r="M30" s="56"/>
      <c r="N30" s="148">
        <f>SUM(D30:L30)</f>
        <v>240880</v>
      </c>
    </row>
    <row r="31" spans="1:14" ht="18.75" customHeight="1" x14ac:dyDescent="0.25">
      <c r="A31" s="193" t="s">
        <v>200</v>
      </c>
      <c r="B31" s="193"/>
      <c r="C31" s="193"/>
      <c r="D31" s="175">
        <f>SUM(D30:D30)</f>
        <v>0</v>
      </c>
      <c r="E31" s="314"/>
      <c r="F31" s="175">
        <f>SUM(F30:F30)</f>
        <v>0</v>
      </c>
      <c r="G31" s="314"/>
      <c r="H31" s="175">
        <f>SUM(H30:H30)</f>
        <v>0</v>
      </c>
      <c r="I31" s="171"/>
      <c r="J31" s="175">
        <f>SUM(J30:J30)</f>
        <v>240880</v>
      </c>
      <c r="K31" s="171"/>
      <c r="L31" s="175">
        <f>SUM(L30:L30)</f>
        <v>0</v>
      </c>
      <c r="M31" s="171"/>
      <c r="N31" s="175">
        <f>SUM(N30:N30)</f>
        <v>240880</v>
      </c>
    </row>
    <row r="32" spans="1:14" ht="18.75" customHeight="1" x14ac:dyDescent="0.25">
      <c r="A32" s="193"/>
      <c r="B32" s="193"/>
      <c r="C32" s="193"/>
      <c r="D32" s="314"/>
      <c r="E32" s="314"/>
      <c r="F32" s="314"/>
      <c r="G32" s="314"/>
      <c r="H32" s="314"/>
      <c r="I32" s="171"/>
      <c r="J32" s="171"/>
      <c r="K32" s="171"/>
      <c r="L32" s="171"/>
      <c r="M32" s="171"/>
      <c r="N32" s="171"/>
    </row>
    <row r="33" spans="1:14" ht="18.75" customHeight="1" x14ac:dyDescent="0.25">
      <c r="A33" s="194" t="s">
        <v>70</v>
      </c>
      <c r="B33" s="194"/>
      <c r="C33" s="194"/>
      <c r="D33" s="135">
        <v>0</v>
      </c>
      <c r="E33" s="147"/>
      <c r="F33" s="135">
        <v>0</v>
      </c>
      <c r="G33" s="147"/>
      <c r="H33" s="135">
        <v>0</v>
      </c>
      <c r="I33" s="56"/>
      <c r="J33" s="148">
        <v>104180.36199999999</v>
      </c>
      <c r="K33" s="56"/>
      <c r="L33" s="148">
        <v>-104180.36199999999</v>
      </c>
      <c r="M33" s="56"/>
      <c r="N33" s="148">
        <f>SUM(D33:L33)</f>
        <v>0</v>
      </c>
    </row>
    <row r="34" spans="1:14" ht="18.75" customHeight="1" thickBot="1" x14ac:dyDescent="0.3">
      <c r="A34" s="195" t="s">
        <v>234</v>
      </c>
      <c r="B34" s="195"/>
      <c r="C34" s="195"/>
      <c r="D34" s="172">
        <f>SUM(D22,D27,D31,D33)</f>
        <v>817776</v>
      </c>
      <c r="E34" s="171"/>
      <c r="F34" s="172">
        <f>SUM(F22,F27,F31,F33)</f>
        <v>504943</v>
      </c>
      <c r="G34" s="171"/>
      <c r="H34" s="172">
        <f>SUM(H22,H27,H31,H33)</f>
        <v>70972</v>
      </c>
      <c r="I34" s="171"/>
      <c r="J34" s="172">
        <f>SUM(J22,J27,J31,J33)</f>
        <v>696447.36199999996</v>
      </c>
      <c r="K34" s="171"/>
      <c r="L34" s="172">
        <f>SUM(L22,L27,L31,L33)</f>
        <v>486048.63800000004</v>
      </c>
      <c r="M34" s="171"/>
      <c r="N34" s="172">
        <f>SUM(N22,N27,N31,N33)</f>
        <v>2576187</v>
      </c>
    </row>
    <row r="35" spans="1:14" ht="18.75" customHeight="1" thickTop="1" x14ac:dyDescent="0.25"/>
  </sheetData>
  <mergeCells count="4">
    <mergeCell ref="H6:J6"/>
    <mergeCell ref="D10:N10"/>
    <mergeCell ref="D4:N4"/>
    <mergeCell ref="H5:J5"/>
  </mergeCells>
  <phoneticPr fontId="2" type="noConversion"/>
  <pageMargins left="0.8" right="0.8" top="0.48" bottom="0.5" header="0.5" footer="0.5"/>
  <pageSetup paperSize="9" scale="75" firstPageNumber="7" orientation="landscape" useFirstPageNumber="1" r:id="rId1"/>
  <headerFooter>
    <oddFooter>&amp;L&amp;12The accompanying notes are an integral part of these interim financial statements.&amp;11
&amp;C&amp;12&amp;P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FF00"/>
  </sheetPr>
  <dimension ref="A1:H103"/>
  <sheetViews>
    <sheetView tabSelected="1" showOutlineSymbols="0" topLeftCell="A50" zoomScaleNormal="100" zoomScaleSheetLayoutView="110" workbookViewId="0">
      <selection activeCell="C97" sqref="C97"/>
    </sheetView>
  </sheetViews>
  <sheetFormatPr defaultColWidth="9.42578125" defaultRowHeight="20.25" customHeight="1" x14ac:dyDescent="0.25"/>
  <cols>
    <col min="1" max="1" width="59.85546875" style="98" customWidth="1"/>
    <col min="2" max="2" width="13.5703125" style="38" customWidth="1"/>
    <col min="3" max="3" width="1.5703125" style="27" customWidth="1"/>
    <col min="4" max="4" width="12.5703125" style="38" customWidth="1"/>
    <col min="5" max="5" width="1.5703125" style="27" customWidth="1"/>
    <col min="6" max="6" width="12.5703125" style="185" customWidth="1"/>
    <col min="7" max="7" width="1.5703125" style="185" customWidth="1"/>
    <col min="8" max="8" width="13.5703125" style="185" bestFit="1" customWidth="1"/>
    <col min="9" max="16384" width="9.42578125" style="91"/>
  </cols>
  <sheetData>
    <row r="1" spans="1:8" s="92" customFormat="1" ht="20.25" customHeight="1" x14ac:dyDescent="0.25">
      <c r="A1" s="3" t="s">
        <v>140</v>
      </c>
      <c r="B1" s="59"/>
      <c r="C1" s="32"/>
      <c r="D1" s="59"/>
      <c r="E1" s="32"/>
      <c r="F1" s="32"/>
      <c r="G1" s="32"/>
      <c r="H1" s="32"/>
    </row>
    <row r="2" spans="1:8" ht="20.25" customHeight="1" x14ac:dyDescent="0.25">
      <c r="A2" s="93" t="s">
        <v>90</v>
      </c>
    </row>
    <row r="3" spans="1:8" s="97" customFormat="1" ht="20.25" customHeight="1" x14ac:dyDescent="0.25">
      <c r="A3" s="94"/>
      <c r="B3" s="95"/>
      <c r="C3" s="96"/>
      <c r="D3" s="95"/>
      <c r="E3" s="96"/>
      <c r="F3" s="184"/>
      <c r="G3" s="184"/>
      <c r="H3" s="184"/>
    </row>
    <row r="4" spans="1:8" ht="20.25" customHeight="1" x14ac:dyDescent="0.25">
      <c r="A4" s="98" t="s">
        <v>3</v>
      </c>
      <c r="B4" s="343" t="s">
        <v>2</v>
      </c>
      <c r="C4" s="343"/>
      <c r="D4" s="343"/>
      <c r="E4" s="164"/>
      <c r="F4" s="344" t="s">
        <v>15</v>
      </c>
      <c r="G4" s="344"/>
      <c r="H4" s="344"/>
    </row>
    <row r="5" spans="1:8" ht="20.25" customHeight="1" x14ac:dyDescent="0.25">
      <c r="B5" s="343" t="s">
        <v>16</v>
      </c>
      <c r="C5" s="343"/>
      <c r="D5" s="343"/>
      <c r="E5" s="38"/>
      <c r="F5" s="343" t="s">
        <v>16</v>
      </c>
      <c r="G5" s="343"/>
      <c r="H5" s="343"/>
    </row>
    <row r="6" spans="1:8" s="22" customFormat="1" ht="20.25" customHeight="1" x14ac:dyDescent="0.25">
      <c r="A6" s="37"/>
      <c r="B6" s="341" t="s">
        <v>230</v>
      </c>
      <c r="C6" s="341"/>
      <c r="D6" s="341"/>
      <c r="E6" s="95"/>
      <c r="F6" s="341" t="s">
        <v>230</v>
      </c>
      <c r="G6" s="341"/>
      <c r="H6" s="341"/>
    </row>
    <row r="7" spans="1:8" s="22" customFormat="1" ht="20.25" customHeight="1" x14ac:dyDescent="0.25">
      <c r="A7" s="37"/>
      <c r="B7" s="341" t="s">
        <v>229</v>
      </c>
      <c r="C7" s="341"/>
      <c r="D7" s="341"/>
      <c r="E7" s="95"/>
      <c r="F7" s="341" t="s">
        <v>229</v>
      </c>
      <c r="G7" s="341"/>
      <c r="H7" s="341"/>
    </row>
    <row r="8" spans="1:8" ht="20.25" customHeight="1" x14ac:dyDescent="0.25">
      <c r="B8" s="99" t="s">
        <v>178</v>
      </c>
      <c r="C8" s="100"/>
      <c r="D8" s="99" t="s">
        <v>139</v>
      </c>
      <c r="E8" s="100"/>
      <c r="F8" s="99" t="s">
        <v>178</v>
      </c>
      <c r="G8" s="100"/>
      <c r="H8" s="99" t="s">
        <v>139</v>
      </c>
    </row>
    <row r="9" spans="1:8" ht="20.25" customHeight="1" x14ac:dyDescent="0.25">
      <c r="B9" s="342" t="s">
        <v>86</v>
      </c>
      <c r="C9" s="342"/>
      <c r="D9" s="342"/>
      <c r="E9" s="342"/>
      <c r="F9" s="342"/>
      <c r="G9" s="342"/>
      <c r="H9" s="342"/>
    </row>
    <row r="10" spans="1:8" ht="20.25" customHeight="1" x14ac:dyDescent="0.25">
      <c r="A10" s="101" t="s">
        <v>33</v>
      </c>
      <c r="B10" s="304"/>
      <c r="C10" s="102"/>
      <c r="D10" s="163"/>
      <c r="E10" s="102"/>
      <c r="F10" s="305"/>
      <c r="G10" s="305"/>
      <c r="H10" s="305"/>
    </row>
    <row r="11" spans="1:8" ht="20.25" customHeight="1" x14ac:dyDescent="0.25">
      <c r="A11" s="98" t="s">
        <v>206</v>
      </c>
      <c r="B11" s="179">
        <f>'SI-5'!D26</f>
        <v>325761</v>
      </c>
      <c r="C11" s="321"/>
      <c r="D11" s="179">
        <v>-107041</v>
      </c>
      <c r="E11" s="321"/>
      <c r="F11" s="179">
        <f>'SI-5'!H37</f>
        <v>240880</v>
      </c>
      <c r="G11" s="104"/>
      <c r="H11" s="179">
        <v>61626</v>
      </c>
    </row>
    <row r="12" spans="1:8" ht="20.25" customHeight="1" x14ac:dyDescent="0.25">
      <c r="A12" s="105" t="s">
        <v>196</v>
      </c>
      <c r="B12" s="179"/>
      <c r="C12" s="321"/>
      <c r="D12" s="179"/>
      <c r="E12" s="321"/>
      <c r="F12" s="103"/>
      <c r="G12" s="104"/>
      <c r="H12" s="103"/>
    </row>
    <row r="13" spans="1:8" ht="20.25" customHeight="1" x14ac:dyDescent="0.25">
      <c r="A13" s="98" t="s">
        <v>92</v>
      </c>
      <c r="B13" s="179">
        <f>-'SI-5'!D25</f>
        <v>115595</v>
      </c>
      <c r="C13" s="321"/>
      <c r="D13" s="179">
        <v>29676</v>
      </c>
      <c r="E13" s="321"/>
      <c r="F13" s="179">
        <f>-'SI-5'!H25</f>
        <v>60553</v>
      </c>
      <c r="G13" s="104"/>
      <c r="H13" s="179">
        <v>8272</v>
      </c>
    </row>
    <row r="14" spans="1:8" ht="20.25" customHeight="1" x14ac:dyDescent="0.25">
      <c r="A14" s="98" t="s">
        <v>37</v>
      </c>
      <c r="B14" s="179">
        <f>-'SI-5'!D22</f>
        <v>141634</v>
      </c>
      <c r="C14" s="321"/>
      <c r="D14" s="179">
        <v>136505</v>
      </c>
      <c r="E14" s="321"/>
      <c r="F14" s="179">
        <f>-'SI-5'!H22</f>
        <v>104772</v>
      </c>
      <c r="G14" s="104"/>
      <c r="H14" s="179">
        <v>104290</v>
      </c>
    </row>
    <row r="15" spans="1:8" ht="20.25" customHeight="1" x14ac:dyDescent="0.25">
      <c r="A15" s="98" t="s">
        <v>112</v>
      </c>
      <c r="B15" s="179">
        <v>164325</v>
      </c>
      <c r="C15" s="321"/>
      <c r="D15" s="179">
        <v>186696</v>
      </c>
      <c r="E15" s="321"/>
      <c r="F15" s="103">
        <v>49866</v>
      </c>
      <c r="G15" s="104"/>
      <c r="H15" s="103">
        <v>54722</v>
      </c>
    </row>
    <row r="16" spans="1:8" ht="20.25" customHeight="1" x14ac:dyDescent="0.25">
      <c r="A16" s="98" t="s">
        <v>110</v>
      </c>
      <c r="B16" s="179">
        <v>2444</v>
      </c>
      <c r="C16" s="321"/>
      <c r="D16" s="179">
        <v>1253</v>
      </c>
      <c r="E16" s="321"/>
      <c r="F16" s="103">
        <v>0</v>
      </c>
      <c r="G16" s="104"/>
      <c r="H16" s="103">
        <v>0</v>
      </c>
    </row>
    <row r="17" spans="1:8" ht="20.25" customHeight="1" x14ac:dyDescent="0.25">
      <c r="A17" s="98" t="s">
        <v>156</v>
      </c>
      <c r="B17" s="179">
        <v>2898</v>
      </c>
      <c r="C17" s="321"/>
      <c r="D17" s="179">
        <v>2898</v>
      </c>
      <c r="E17" s="321"/>
      <c r="F17" s="103">
        <v>94</v>
      </c>
      <c r="G17" s="104"/>
      <c r="H17" s="103">
        <v>94</v>
      </c>
    </row>
    <row r="18" spans="1:8" ht="20.25" customHeight="1" x14ac:dyDescent="0.25">
      <c r="A18" s="98" t="s">
        <v>248</v>
      </c>
      <c r="B18" s="179">
        <v>-20422</v>
      </c>
      <c r="C18" s="321"/>
      <c r="D18" s="179">
        <v>24761</v>
      </c>
      <c r="E18" s="321"/>
      <c r="F18" s="103">
        <v>0</v>
      </c>
      <c r="G18" s="104"/>
      <c r="H18" s="103">
        <v>0</v>
      </c>
    </row>
    <row r="19" spans="1:8" ht="20.25" customHeight="1" x14ac:dyDescent="0.25">
      <c r="A19" s="98" t="s">
        <v>256</v>
      </c>
      <c r="B19" s="179"/>
      <c r="C19" s="321"/>
      <c r="D19" s="179"/>
      <c r="E19" s="321"/>
      <c r="F19" s="103"/>
      <c r="G19" s="104"/>
      <c r="H19" s="103"/>
    </row>
    <row r="20" spans="1:8" ht="20.25" customHeight="1" x14ac:dyDescent="0.25">
      <c r="A20" s="37" t="s">
        <v>262</v>
      </c>
      <c r="B20" s="179">
        <v>0</v>
      </c>
      <c r="C20" s="322"/>
      <c r="D20" s="179">
        <v>0</v>
      </c>
      <c r="E20" s="322"/>
      <c r="F20" s="103">
        <v>12246</v>
      </c>
      <c r="G20" s="104"/>
      <c r="H20" s="103">
        <v>0</v>
      </c>
    </row>
    <row r="21" spans="1:8" ht="20.25" customHeight="1" x14ac:dyDescent="0.25">
      <c r="A21" s="98" t="s">
        <v>257</v>
      </c>
      <c r="B21" s="179">
        <v>20000</v>
      </c>
      <c r="C21" s="321"/>
      <c r="D21" s="179">
        <v>6200</v>
      </c>
      <c r="E21" s="321"/>
      <c r="F21" s="103">
        <v>33865</v>
      </c>
      <c r="G21" s="104"/>
      <c r="H21" s="103">
        <v>6200</v>
      </c>
    </row>
    <row r="22" spans="1:8" ht="20.25" customHeight="1" x14ac:dyDescent="0.25">
      <c r="A22" s="98" t="s">
        <v>197</v>
      </c>
      <c r="B22" s="179">
        <v>-725</v>
      </c>
      <c r="C22" s="321"/>
      <c r="D22" s="179">
        <v>-34864</v>
      </c>
      <c r="E22" s="321"/>
      <c r="F22" s="103">
        <v>0</v>
      </c>
      <c r="G22" s="104"/>
      <c r="H22" s="103">
        <v>0</v>
      </c>
    </row>
    <row r="23" spans="1:8" ht="20.25" customHeight="1" x14ac:dyDescent="0.25">
      <c r="A23" s="98" t="s">
        <v>198</v>
      </c>
      <c r="B23" s="179">
        <v>42662</v>
      </c>
      <c r="C23" s="321"/>
      <c r="D23" s="179">
        <v>-4534</v>
      </c>
      <c r="E23" s="321"/>
      <c r="F23" s="103">
        <v>12362</v>
      </c>
      <c r="G23" s="104"/>
      <c r="H23" s="103">
        <v>2921</v>
      </c>
    </row>
    <row r="24" spans="1:8" ht="20.25" customHeight="1" x14ac:dyDescent="0.25">
      <c r="A24" s="98" t="s">
        <v>235</v>
      </c>
      <c r="B24" s="179">
        <v>0</v>
      </c>
      <c r="C24" s="321"/>
      <c r="D24" s="179">
        <v>6876</v>
      </c>
      <c r="E24" s="321"/>
      <c r="F24" s="103">
        <v>0</v>
      </c>
      <c r="G24" s="104"/>
      <c r="H24" s="103">
        <v>0</v>
      </c>
    </row>
    <row r="25" spans="1:8" ht="20.25" customHeight="1" x14ac:dyDescent="0.25">
      <c r="A25" s="98" t="s">
        <v>241</v>
      </c>
      <c r="B25" s="179">
        <v>0</v>
      </c>
      <c r="C25" s="321"/>
      <c r="D25" s="179">
        <v>0</v>
      </c>
      <c r="E25" s="321"/>
      <c r="F25" s="103">
        <v>-2161</v>
      </c>
      <c r="G25" s="104"/>
      <c r="H25" s="103">
        <v>0</v>
      </c>
    </row>
    <row r="26" spans="1:8" ht="20.25" customHeight="1" x14ac:dyDescent="0.25">
      <c r="A26" s="98" t="s">
        <v>228</v>
      </c>
      <c r="B26" s="179">
        <v>-177</v>
      </c>
      <c r="C26" s="321"/>
      <c r="D26" s="179">
        <v>-1284</v>
      </c>
      <c r="E26" s="321"/>
      <c r="F26" s="106">
        <v>0</v>
      </c>
      <c r="G26" s="104"/>
      <c r="H26" s="106">
        <v>-706</v>
      </c>
    </row>
    <row r="27" spans="1:8" ht="20.25" customHeight="1" x14ac:dyDescent="0.25">
      <c r="A27" s="98" t="s">
        <v>131</v>
      </c>
      <c r="B27" s="179">
        <v>31316</v>
      </c>
      <c r="C27" s="321"/>
      <c r="D27" s="179">
        <v>412</v>
      </c>
      <c r="E27" s="321"/>
      <c r="F27" s="106">
        <v>0</v>
      </c>
      <c r="G27" s="104"/>
      <c r="H27" s="106">
        <v>73</v>
      </c>
    </row>
    <row r="28" spans="1:8" ht="20.25" customHeight="1" x14ac:dyDescent="0.25">
      <c r="A28" s="98" t="s">
        <v>212</v>
      </c>
      <c r="B28" s="179">
        <v>0</v>
      </c>
      <c r="C28" s="321"/>
      <c r="D28" s="179">
        <v>1894</v>
      </c>
      <c r="E28" s="321"/>
      <c r="F28" s="106">
        <v>0</v>
      </c>
      <c r="G28" s="104"/>
      <c r="H28" s="106">
        <v>0</v>
      </c>
    </row>
    <row r="29" spans="1:8" ht="20.25" customHeight="1" x14ac:dyDescent="0.25">
      <c r="A29" s="98" t="s">
        <v>213</v>
      </c>
      <c r="B29" s="179">
        <v>0</v>
      </c>
      <c r="C29" s="321"/>
      <c r="D29" s="179">
        <v>1601</v>
      </c>
      <c r="E29" s="321"/>
      <c r="F29" s="106">
        <v>0</v>
      </c>
      <c r="G29" s="104"/>
      <c r="H29" s="106">
        <v>0</v>
      </c>
    </row>
    <row r="30" spans="1:8" ht="20.25" customHeight="1" x14ac:dyDescent="0.25">
      <c r="A30" s="98" t="s">
        <v>258</v>
      </c>
      <c r="B30" s="179">
        <v>7139</v>
      </c>
      <c r="C30" s="321"/>
      <c r="D30" s="179">
        <v>0</v>
      </c>
      <c r="E30" s="321"/>
      <c r="F30" s="106">
        <v>0</v>
      </c>
      <c r="G30" s="104"/>
      <c r="H30" s="106">
        <v>0</v>
      </c>
    </row>
    <row r="31" spans="1:8" ht="20.25" customHeight="1" x14ac:dyDescent="0.25">
      <c r="A31" s="98" t="s">
        <v>106</v>
      </c>
      <c r="B31" s="179">
        <v>11327</v>
      </c>
      <c r="C31" s="321"/>
      <c r="D31" s="179">
        <v>6637</v>
      </c>
      <c r="E31" s="321"/>
      <c r="F31" s="106">
        <v>2421</v>
      </c>
      <c r="G31" s="104"/>
      <c r="H31" s="106">
        <v>3333</v>
      </c>
    </row>
    <row r="32" spans="1:8" ht="20.25" customHeight="1" x14ac:dyDescent="0.25">
      <c r="A32" s="98" t="s">
        <v>107</v>
      </c>
      <c r="B32" s="179">
        <v>1454</v>
      </c>
      <c r="C32" s="321"/>
      <c r="D32" s="179">
        <v>1753</v>
      </c>
      <c r="E32" s="321"/>
      <c r="F32" s="103">
        <v>0</v>
      </c>
      <c r="G32" s="104"/>
      <c r="H32" s="103">
        <v>0</v>
      </c>
    </row>
    <row r="33" spans="1:8" ht="20.25" customHeight="1" x14ac:dyDescent="0.25">
      <c r="A33" s="98" t="s">
        <v>242</v>
      </c>
      <c r="B33" s="179">
        <v>0</v>
      </c>
      <c r="C33" s="321"/>
      <c r="D33" s="179">
        <v>0</v>
      </c>
      <c r="E33" s="321"/>
      <c r="F33" s="103">
        <v>-38500</v>
      </c>
      <c r="G33" s="104"/>
      <c r="H33" s="103">
        <v>0</v>
      </c>
    </row>
    <row r="34" spans="1:8" ht="20.25" customHeight="1" x14ac:dyDescent="0.25">
      <c r="A34" s="98" t="s">
        <v>93</v>
      </c>
      <c r="B34" s="107">
        <v>-388</v>
      </c>
      <c r="C34" s="321"/>
      <c r="D34" s="107">
        <v>-913</v>
      </c>
      <c r="E34" s="321"/>
      <c r="F34" s="108">
        <v>-4994</v>
      </c>
      <c r="G34" s="104"/>
      <c r="H34" s="108">
        <v>-3319</v>
      </c>
    </row>
    <row r="35" spans="1:8" s="39" customFormat="1" ht="20.25" customHeight="1" x14ac:dyDescent="0.25">
      <c r="A35" s="109"/>
      <c r="B35" s="110">
        <f>SUM(B11:B34)</f>
        <v>844843</v>
      </c>
      <c r="C35" s="110"/>
      <c r="D35" s="110">
        <f>SUM(D11:D34)</f>
        <v>258526</v>
      </c>
      <c r="E35" s="110"/>
      <c r="F35" s="110">
        <f>SUM(F11:F34)</f>
        <v>471404</v>
      </c>
      <c r="G35" s="110"/>
      <c r="H35" s="110">
        <f>SUM(H11:H34)</f>
        <v>237506</v>
      </c>
    </row>
    <row r="36" spans="1:8" ht="20.25" customHeight="1" x14ac:dyDescent="0.25">
      <c r="A36" s="105" t="s">
        <v>34</v>
      </c>
      <c r="B36" s="321"/>
      <c r="C36" s="321"/>
      <c r="D36" s="321"/>
      <c r="E36" s="321"/>
      <c r="F36" s="104"/>
      <c r="G36" s="104"/>
      <c r="H36" s="104"/>
    </row>
    <row r="37" spans="1:8" ht="20.25" customHeight="1" x14ac:dyDescent="0.25">
      <c r="A37" s="98" t="s">
        <v>141</v>
      </c>
      <c r="B37" s="179">
        <v>294487</v>
      </c>
      <c r="C37" s="321"/>
      <c r="D37" s="179">
        <v>-89001</v>
      </c>
      <c r="E37" s="321"/>
      <c r="F37" s="179">
        <v>227838</v>
      </c>
      <c r="G37" s="104"/>
      <c r="H37" s="179">
        <v>-128284</v>
      </c>
    </row>
    <row r="38" spans="1:8" ht="20.25" customHeight="1" x14ac:dyDescent="0.25">
      <c r="A38" s="98" t="s">
        <v>35</v>
      </c>
      <c r="B38" s="179">
        <v>-142369</v>
      </c>
      <c r="C38" s="321"/>
      <c r="D38" s="179">
        <v>295255</v>
      </c>
      <c r="E38" s="321"/>
      <c r="F38" s="179">
        <v>-52362</v>
      </c>
      <c r="G38" s="104"/>
      <c r="H38" s="179">
        <v>144944</v>
      </c>
    </row>
    <row r="39" spans="1:8" ht="20.25" customHeight="1" x14ac:dyDescent="0.25">
      <c r="A39" s="98" t="s">
        <v>0</v>
      </c>
      <c r="B39" s="179">
        <v>8989</v>
      </c>
      <c r="C39" s="321"/>
      <c r="D39" s="179">
        <v>-43591</v>
      </c>
      <c r="E39" s="321"/>
      <c r="F39" s="179">
        <v>34594</v>
      </c>
      <c r="G39" s="104"/>
      <c r="H39" s="179">
        <v>-22325</v>
      </c>
    </row>
    <row r="40" spans="1:8" ht="20.25" customHeight="1" x14ac:dyDescent="0.25">
      <c r="A40" s="98" t="s">
        <v>27</v>
      </c>
      <c r="B40" s="179">
        <v>-3203</v>
      </c>
      <c r="C40" s="321"/>
      <c r="D40" s="179">
        <v>1088</v>
      </c>
      <c r="E40" s="321"/>
      <c r="F40" s="179">
        <v>-819</v>
      </c>
      <c r="G40" s="104"/>
      <c r="H40" s="179">
        <v>15</v>
      </c>
    </row>
    <row r="41" spans="1:8" ht="20.25" customHeight="1" x14ac:dyDescent="0.25">
      <c r="A41" s="98" t="s">
        <v>160</v>
      </c>
      <c r="B41" s="179">
        <v>73489</v>
      </c>
      <c r="C41" s="321"/>
      <c r="D41" s="179">
        <v>91057</v>
      </c>
      <c r="E41" s="321"/>
      <c r="F41" s="179">
        <v>-1300</v>
      </c>
      <c r="G41" s="104"/>
      <c r="H41" s="179">
        <v>6972</v>
      </c>
    </row>
    <row r="42" spans="1:8" ht="20.25" customHeight="1" x14ac:dyDescent="0.25">
      <c r="A42" s="98" t="s">
        <v>72</v>
      </c>
      <c r="B42" s="179">
        <v>87241</v>
      </c>
      <c r="C42" s="321"/>
      <c r="D42" s="179">
        <v>-9377</v>
      </c>
      <c r="E42" s="321"/>
      <c r="F42" s="179">
        <v>14537</v>
      </c>
      <c r="G42" s="104"/>
      <c r="H42" s="179">
        <v>-4202</v>
      </c>
    </row>
    <row r="43" spans="1:8" ht="20.25" customHeight="1" x14ac:dyDescent="0.25">
      <c r="A43" s="98" t="s">
        <v>7</v>
      </c>
      <c r="B43" s="179">
        <v>-4821</v>
      </c>
      <c r="C43" s="321"/>
      <c r="D43" s="179">
        <v>-730</v>
      </c>
      <c r="E43" s="321"/>
      <c r="F43" s="179">
        <v>-572</v>
      </c>
      <c r="G43" s="104"/>
      <c r="H43" s="179">
        <v>-247</v>
      </c>
    </row>
    <row r="44" spans="1:8" ht="20.25" customHeight="1" x14ac:dyDescent="0.25">
      <c r="A44" s="98" t="s">
        <v>161</v>
      </c>
      <c r="B44" s="179">
        <v>-6462</v>
      </c>
      <c r="C44" s="321"/>
      <c r="D44" s="179">
        <v>-25339</v>
      </c>
      <c r="E44" s="321"/>
      <c r="F44" s="179">
        <v>-5322</v>
      </c>
      <c r="G44" s="104"/>
      <c r="H44" s="179">
        <v>-16849</v>
      </c>
    </row>
    <row r="45" spans="1:8" ht="20.25" customHeight="1" x14ac:dyDescent="0.25">
      <c r="A45" s="98" t="s">
        <v>224</v>
      </c>
      <c r="B45" s="107">
        <v>1202</v>
      </c>
      <c r="C45" s="321"/>
      <c r="D45" s="107">
        <v>2326</v>
      </c>
      <c r="E45" s="321"/>
      <c r="F45" s="107">
        <v>0</v>
      </c>
      <c r="G45" s="104"/>
      <c r="H45" s="107">
        <v>0</v>
      </c>
    </row>
    <row r="46" spans="1:8" ht="20.25" customHeight="1" x14ac:dyDescent="0.25">
      <c r="A46" s="98" t="s">
        <v>134</v>
      </c>
      <c r="B46" s="179">
        <f>SUM(B35:B45)</f>
        <v>1153396</v>
      </c>
      <c r="C46" s="321"/>
      <c r="D46" s="179">
        <f>SUM(D35:D45)</f>
        <v>480214</v>
      </c>
      <c r="E46" s="321"/>
      <c r="F46" s="179">
        <f>SUM(F35:F45)</f>
        <v>687998</v>
      </c>
      <c r="H46" s="179">
        <f>SUM(H35:H45)</f>
        <v>217530</v>
      </c>
    </row>
    <row r="47" spans="1:8" ht="20.25" customHeight="1" x14ac:dyDescent="0.25">
      <c r="A47" s="98" t="s">
        <v>225</v>
      </c>
      <c r="B47" s="179">
        <v>35749</v>
      </c>
      <c r="C47" s="321"/>
      <c r="D47" s="179">
        <v>16279</v>
      </c>
      <c r="E47" s="321"/>
      <c r="F47" s="179">
        <v>35749</v>
      </c>
      <c r="H47" s="179">
        <v>16279</v>
      </c>
    </row>
    <row r="48" spans="1:8" ht="20.25" customHeight="1" x14ac:dyDescent="0.25">
      <c r="A48" s="98" t="s">
        <v>113</v>
      </c>
      <c r="B48" s="179">
        <v>-91857</v>
      </c>
      <c r="C48" s="321"/>
      <c r="D48" s="179">
        <v>-19391</v>
      </c>
      <c r="E48" s="321"/>
      <c r="F48" s="179">
        <v>-75597</v>
      </c>
      <c r="G48" s="104"/>
      <c r="H48" s="179">
        <v>-18012</v>
      </c>
    </row>
    <row r="49" spans="1:8" s="22" customFormat="1" ht="20.25" customHeight="1" x14ac:dyDescent="0.25">
      <c r="A49" s="7" t="s">
        <v>135</v>
      </c>
      <c r="B49" s="111">
        <f>SUM(B46:B48)</f>
        <v>1097288</v>
      </c>
      <c r="C49" s="112"/>
      <c r="D49" s="111">
        <f>SUM(D46:D48)</f>
        <v>477102</v>
      </c>
      <c r="E49" s="113"/>
      <c r="F49" s="111">
        <f>SUM(F46:F48)</f>
        <v>648150</v>
      </c>
      <c r="G49" s="112"/>
      <c r="H49" s="111">
        <f>SUM(H46:H48)</f>
        <v>215797</v>
      </c>
    </row>
    <row r="50" spans="1:8" s="22" customFormat="1" ht="20.25" customHeight="1" x14ac:dyDescent="0.25">
      <c r="A50" s="37"/>
      <c r="B50" s="114"/>
      <c r="C50" s="23"/>
      <c r="D50" s="114"/>
      <c r="E50" s="27"/>
      <c r="F50" s="179"/>
      <c r="G50" s="179"/>
      <c r="H50" s="179"/>
    </row>
    <row r="51" spans="1:8" s="92" customFormat="1" ht="20.25" customHeight="1" x14ac:dyDescent="0.25">
      <c r="A51" s="3" t="s">
        <v>140</v>
      </c>
      <c r="B51" s="59"/>
      <c r="C51" s="32"/>
      <c r="D51" s="59"/>
      <c r="E51" s="32"/>
      <c r="F51" s="32"/>
      <c r="G51" s="32"/>
      <c r="H51" s="32"/>
    </row>
    <row r="52" spans="1:8" ht="20.25" customHeight="1" x14ac:dyDescent="0.25">
      <c r="A52" s="115" t="s">
        <v>90</v>
      </c>
    </row>
    <row r="53" spans="1:8" s="97" customFormat="1" ht="20.25" customHeight="1" x14ac:dyDescent="0.25">
      <c r="A53" s="94"/>
      <c r="B53" s="95"/>
      <c r="C53" s="96"/>
      <c r="D53" s="95"/>
      <c r="E53" s="96"/>
      <c r="F53" s="184"/>
      <c r="G53" s="184"/>
      <c r="H53" s="184"/>
    </row>
    <row r="54" spans="1:8" ht="20.25" customHeight="1" x14ac:dyDescent="0.25">
      <c r="A54" s="98" t="s">
        <v>3</v>
      </c>
      <c r="B54" s="343" t="s">
        <v>2</v>
      </c>
      <c r="C54" s="343"/>
      <c r="D54" s="343"/>
      <c r="E54" s="164"/>
      <c r="F54" s="344" t="s">
        <v>15</v>
      </c>
      <c r="G54" s="344"/>
      <c r="H54" s="344"/>
    </row>
    <row r="55" spans="1:8" ht="20.25" customHeight="1" x14ac:dyDescent="0.25">
      <c r="B55" s="343" t="s">
        <v>16</v>
      </c>
      <c r="C55" s="343"/>
      <c r="D55" s="343"/>
      <c r="E55" s="38"/>
      <c r="F55" s="343" t="s">
        <v>16</v>
      </c>
      <c r="G55" s="343"/>
      <c r="H55" s="343"/>
    </row>
    <row r="56" spans="1:8" s="22" customFormat="1" ht="20.25" customHeight="1" x14ac:dyDescent="0.25">
      <c r="A56" s="37"/>
      <c r="B56" s="341" t="s">
        <v>230</v>
      </c>
      <c r="C56" s="341"/>
      <c r="D56" s="341"/>
      <c r="E56" s="95"/>
      <c r="F56" s="341" t="s">
        <v>230</v>
      </c>
      <c r="G56" s="341"/>
      <c r="H56" s="341"/>
    </row>
    <row r="57" spans="1:8" s="22" customFormat="1" ht="20.25" customHeight="1" x14ac:dyDescent="0.25">
      <c r="A57" s="37"/>
      <c r="B57" s="341" t="s">
        <v>229</v>
      </c>
      <c r="C57" s="341"/>
      <c r="D57" s="341"/>
      <c r="E57" s="95"/>
      <c r="F57" s="341" t="s">
        <v>229</v>
      </c>
      <c r="G57" s="341"/>
      <c r="H57" s="341"/>
    </row>
    <row r="58" spans="1:8" ht="20.25" customHeight="1" x14ac:dyDescent="0.25">
      <c r="B58" s="99" t="s">
        <v>178</v>
      </c>
      <c r="C58" s="100"/>
      <c r="D58" s="99" t="s">
        <v>139</v>
      </c>
      <c r="E58" s="100"/>
      <c r="F58" s="99" t="s">
        <v>178</v>
      </c>
      <c r="G58" s="100"/>
      <c r="H58" s="99" t="s">
        <v>139</v>
      </c>
    </row>
    <row r="59" spans="1:8" ht="20.25" customHeight="1" x14ac:dyDescent="0.25">
      <c r="B59" s="342" t="s">
        <v>86</v>
      </c>
      <c r="C59" s="342"/>
      <c r="D59" s="342"/>
      <c r="E59" s="342"/>
      <c r="F59" s="342"/>
      <c r="G59" s="342"/>
      <c r="H59" s="342"/>
    </row>
    <row r="60" spans="1:8" s="22" customFormat="1" ht="20.25" customHeight="1" x14ac:dyDescent="0.25">
      <c r="A60" s="116" t="s">
        <v>13</v>
      </c>
      <c r="B60" s="179"/>
      <c r="C60" s="23"/>
      <c r="D60" s="23"/>
      <c r="E60" s="27"/>
      <c r="F60" s="117"/>
      <c r="G60" s="117"/>
      <c r="H60" s="117"/>
    </row>
    <row r="61" spans="1:8" s="178" customFormat="1" ht="20.25" customHeight="1" x14ac:dyDescent="0.25">
      <c r="A61" s="37" t="s">
        <v>214</v>
      </c>
      <c r="B61" s="179">
        <v>0</v>
      </c>
      <c r="C61" s="179"/>
      <c r="D61" s="179">
        <v>0</v>
      </c>
      <c r="E61" s="185">
        <v>6000</v>
      </c>
      <c r="F61" s="117">
        <v>0</v>
      </c>
      <c r="G61" s="117"/>
      <c r="H61" s="117">
        <v>994218</v>
      </c>
    </row>
    <row r="62" spans="1:8" s="22" customFormat="1" ht="20.25" customHeight="1" x14ac:dyDescent="0.25">
      <c r="A62" s="37" t="s">
        <v>236</v>
      </c>
      <c r="B62" s="179">
        <v>0</v>
      </c>
      <c r="C62" s="179"/>
      <c r="D62" s="179">
        <v>0</v>
      </c>
      <c r="E62" s="185"/>
      <c r="F62" s="179">
        <v>-150006</v>
      </c>
      <c r="G62" s="179"/>
      <c r="H62" s="179">
        <v>-1000000</v>
      </c>
    </row>
    <row r="63" spans="1:8" s="22" customFormat="1" ht="20.25" customHeight="1" x14ac:dyDescent="0.25">
      <c r="A63" s="37" t="s">
        <v>133</v>
      </c>
      <c r="B63" s="179">
        <v>-17</v>
      </c>
      <c r="C63" s="179"/>
      <c r="D63" s="179">
        <v>-33</v>
      </c>
      <c r="E63" s="185"/>
      <c r="F63" s="179">
        <v>-17</v>
      </c>
      <c r="G63" s="179"/>
      <c r="H63" s="179">
        <v>-33</v>
      </c>
    </row>
    <row r="64" spans="1:8" s="178" customFormat="1" ht="20.25" customHeight="1" x14ac:dyDescent="0.25">
      <c r="A64" s="37" t="s">
        <v>237</v>
      </c>
      <c r="B64" s="179">
        <v>-353247</v>
      </c>
      <c r="C64" s="179"/>
      <c r="D64" s="179">
        <v>-137192</v>
      </c>
      <c r="E64" s="185"/>
      <c r="F64" s="179">
        <v>-63605</v>
      </c>
      <c r="G64" s="179"/>
      <c r="H64" s="179">
        <v>-5702</v>
      </c>
    </row>
    <row r="65" spans="1:8" s="178" customFormat="1" ht="20.25" customHeight="1" x14ac:dyDescent="0.25">
      <c r="A65" s="37" t="s">
        <v>121</v>
      </c>
      <c r="B65" s="179">
        <v>-502</v>
      </c>
      <c r="C65" s="179"/>
      <c r="D65" s="179">
        <v>-68</v>
      </c>
      <c r="E65" s="185"/>
      <c r="F65" s="179">
        <v>-102</v>
      </c>
      <c r="G65" s="179"/>
      <c r="H65" s="179">
        <v>0</v>
      </c>
    </row>
    <row r="66" spans="1:8" s="178" customFormat="1" ht="20.25" customHeight="1" x14ac:dyDescent="0.25">
      <c r="A66" s="37" t="s">
        <v>249</v>
      </c>
      <c r="B66" s="179">
        <v>-2726</v>
      </c>
      <c r="C66" s="179"/>
      <c r="D66" s="179">
        <v>0</v>
      </c>
      <c r="E66" s="185"/>
      <c r="F66" s="179">
        <v>0</v>
      </c>
      <c r="G66" s="179"/>
      <c r="H66" s="179">
        <v>0</v>
      </c>
    </row>
    <row r="67" spans="1:8" s="178" customFormat="1" ht="20.25" customHeight="1" x14ac:dyDescent="0.25">
      <c r="A67" s="37" t="s">
        <v>243</v>
      </c>
      <c r="B67" s="179">
        <v>0</v>
      </c>
      <c r="C67" s="179"/>
      <c r="D67" s="179">
        <v>0</v>
      </c>
      <c r="E67" s="185"/>
      <c r="F67" s="179">
        <v>124000</v>
      </c>
      <c r="G67" s="179"/>
      <c r="H67" s="179">
        <v>0</v>
      </c>
    </row>
    <row r="68" spans="1:8" s="178" customFormat="1" ht="20.25" customHeight="1" x14ac:dyDescent="0.25">
      <c r="A68" s="37" t="s">
        <v>94</v>
      </c>
      <c r="B68" s="118">
        <v>1350</v>
      </c>
      <c r="C68" s="179"/>
      <c r="D68" s="118">
        <v>1672</v>
      </c>
      <c r="E68" s="185"/>
      <c r="F68" s="179">
        <v>0</v>
      </c>
      <c r="G68" s="179"/>
      <c r="H68" s="179">
        <v>707</v>
      </c>
    </row>
    <row r="69" spans="1:8" s="22" customFormat="1" ht="20.25" customHeight="1" x14ac:dyDescent="0.25">
      <c r="A69" s="37" t="s">
        <v>73</v>
      </c>
      <c r="B69" s="118">
        <v>-451</v>
      </c>
      <c r="C69" s="179"/>
      <c r="D69" s="118">
        <v>-4788</v>
      </c>
      <c r="E69" s="185"/>
      <c r="F69" s="179">
        <v>0</v>
      </c>
      <c r="G69" s="179"/>
      <c r="H69" s="179">
        <v>0</v>
      </c>
    </row>
    <row r="70" spans="1:8" s="178" customFormat="1" ht="20.25" customHeight="1" x14ac:dyDescent="0.25">
      <c r="A70" s="37" t="s">
        <v>242</v>
      </c>
      <c r="B70" s="118">
        <v>0</v>
      </c>
      <c r="C70" s="179"/>
      <c r="D70" s="179">
        <v>0</v>
      </c>
      <c r="E70" s="185"/>
      <c r="F70" s="179">
        <v>38500</v>
      </c>
      <c r="G70" s="179"/>
      <c r="H70" s="179">
        <v>0</v>
      </c>
    </row>
    <row r="71" spans="1:8" s="178" customFormat="1" ht="20.25" customHeight="1" x14ac:dyDescent="0.25">
      <c r="A71" s="37" t="s">
        <v>32</v>
      </c>
      <c r="B71" s="179">
        <v>388</v>
      </c>
      <c r="C71" s="179"/>
      <c r="D71" s="179">
        <v>913</v>
      </c>
      <c r="E71" s="185"/>
      <c r="F71" s="179">
        <v>4994</v>
      </c>
      <c r="G71" s="179"/>
      <c r="H71" s="179">
        <v>3319</v>
      </c>
    </row>
    <row r="72" spans="1:8" s="178" customFormat="1" ht="20.25" customHeight="1" x14ac:dyDescent="0.25">
      <c r="A72" s="7" t="s">
        <v>259</v>
      </c>
      <c r="B72" s="111">
        <f>SUM(B61:B71)</f>
        <v>-355205</v>
      </c>
      <c r="C72" s="112"/>
      <c r="D72" s="111">
        <f>SUM(D61:D71)</f>
        <v>-139496</v>
      </c>
      <c r="E72" s="113"/>
      <c r="F72" s="111">
        <f>SUM(F61:F71)</f>
        <v>-46236</v>
      </c>
      <c r="G72" s="112"/>
      <c r="H72" s="111">
        <f>SUM(H61:H71)</f>
        <v>-7491</v>
      </c>
    </row>
    <row r="73" spans="1:8" s="119" customFormat="1" ht="20.25" customHeight="1" x14ac:dyDescent="0.25">
      <c r="A73" s="7"/>
      <c r="B73" s="118"/>
      <c r="C73" s="23"/>
      <c r="D73" s="118"/>
      <c r="E73" s="27"/>
      <c r="F73" s="118"/>
      <c r="G73" s="179"/>
      <c r="H73" s="118"/>
    </row>
    <row r="74" spans="1:8" s="22" customFormat="1" ht="20.25" customHeight="1" x14ac:dyDescent="0.25">
      <c r="A74" s="116" t="s">
        <v>14</v>
      </c>
      <c r="B74" s="179"/>
      <c r="C74" s="23"/>
      <c r="D74" s="179"/>
      <c r="E74" s="27"/>
      <c r="F74" s="179"/>
      <c r="G74" s="179"/>
      <c r="H74" s="179"/>
    </row>
    <row r="75" spans="1:8" s="178" customFormat="1" ht="20.25" customHeight="1" x14ac:dyDescent="0.25">
      <c r="A75" s="121" t="s">
        <v>268</v>
      </c>
    </row>
    <row r="76" spans="1:8" s="178" customFormat="1" ht="20.25" customHeight="1" x14ac:dyDescent="0.25">
      <c r="A76" s="121" t="s">
        <v>267</v>
      </c>
      <c r="B76" s="120">
        <v>0</v>
      </c>
      <c r="C76" s="179"/>
      <c r="D76" s="120">
        <v>0</v>
      </c>
      <c r="E76" s="185"/>
      <c r="F76" s="179">
        <v>1212</v>
      </c>
      <c r="G76" s="179"/>
      <c r="H76" s="179">
        <v>0</v>
      </c>
    </row>
    <row r="77" spans="1:8" s="22" customFormat="1" ht="20.25" customHeight="1" x14ac:dyDescent="0.25">
      <c r="A77" s="37" t="s">
        <v>199</v>
      </c>
      <c r="B77" s="178"/>
      <c r="D77" s="178"/>
      <c r="F77" s="178"/>
      <c r="G77" s="178"/>
      <c r="H77" s="178"/>
    </row>
    <row r="78" spans="1:8" s="22" customFormat="1" ht="20.25" customHeight="1" x14ac:dyDescent="0.25">
      <c r="A78" s="37" t="s">
        <v>75</v>
      </c>
      <c r="B78" s="120">
        <v>-643635</v>
      </c>
      <c r="C78" s="23"/>
      <c r="D78" s="120">
        <v>-52578</v>
      </c>
      <c r="E78" s="27"/>
      <c r="F78" s="178">
        <v>-622638</v>
      </c>
      <c r="G78" s="179"/>
      <c r="H78" s="178">
        <v>-22927</v>
      </c>
    </row>
    <row r="79" spans="1:8" s="22" customFormat="1" ht="20.25" customHeight="1" x14ac:dyDescent="0.25">
      <c r="A79" s="37" t="s">
        <v>194</v>
      </c>
      <c r="B79" s="120">
        <v>-34098</v>
      </c>
      <c r="C79" s="23"/>
      <c r="D79" s="120">
        <v>-27689</v>
      </c>
      <c r="E79" s="185"/>
      <c r="F79" s="179">
        <v>-15645</v>
      </c>
      <c r="G79" s="179"/>
      <c r="H79" s="179">
        <v>-15675</v>
      </c>
    </row>
    <row r="80" spans="1:8" s="22" customFormat="1" ht="20.25" customHeight="1" x14ac:dyDescent="0.25">
      <c r="A80" s="37" t="s">
        <v>162</v>
      </c>
      <c r="B80" s="118">
        <v>-1350</v>
      </c>
      <c r="C80" s="179"/>
      <c r="D80" s="118">
        <v>-1050</v>
      </c>
      <c r="E80" s="185"/>
      <c r="F80" s="179">
        <v>0</v>
      </c>
      <c r="G80" s="179"/>
      <c r="H80" s="179">
        <v>0</v>
      </c>
    </row>
    <row r="81" spans="1:8" s="22" customFormat="1" ht="20.25" customHeight="1" x14ac:dyDescent="0.25">
      <c r="A81" s="37" t="s">
        <v>109</v>
      </c>
      <c r="B81" s="120">
        <v>-142500</v>
      </c>
      <c r="C81" s="179"/>
      <c r="D81" s="120">
        <v>-78608</v>
      </c>
      <c r="E81" s="185"/>
      <c r="F81" s="118">
        <v>-142500</v>
      </c>
      <c r="G81" s="179"/>
      <c r="H81" s="118">
        <v>-78750</v>
      </c>
    </row>
    <row r="82" spans="1:8" s="22" customFormat="1" ht="20.25" customHeight="1" x14ac:dyDescent="0.25">
      <c r="A82" s="37" t="s">
        <v>251</v>
      </c>
      <c r="B82" s="120">
        <v>89971</v>
      </c>
      <c r="C82" s="179"/>
      <c r="D82" s="120">
        <v>0</v>
      </c>
      <c r="E82" s="185"/>
      <c r="F82" s="118">
        <v>0</v>
      </c>
      <c r="G82" s="179"/>
      <c r="H82" s="118">
        <v>0</v>
      </c>
    </row>
    <row r="83" spans="1:8" s="178" customFormat="1" ht="20.25" customHeight="1" x14ac:dyDescent="0.25">
      <c r="A83" s="178" t="s">
        <v>261</v>
      </c>
      <c r="B83" s="120">
        <v>299068</v>
      </c>
      <c r="C83" s="120"/>
      <c r="D83" s="120">
        <v>0</v>
      </c>
      <c r="F83" s="178">
        <v>299068</v>
      </c>
      <c r="H83" s="120">
        <v>0</v>
      </c>
    </row>
    <row r="84" spans="1:8" s="178" customFormat="1" ht="20.25" customHeight="1" x14ac:dyDescent="0.25">
      <c r="A84" s="37" t="s">
        <v>250</v>
      </c>
      <c r="B84" s="120">
        <v>-1775</v>
      </c>
      <c r="C84" s="179"/>
      <c r="D84" s="120">
        <v>0</v>
      </c>
      <c r="E84" s="185"/>
      <c r="F84" s="118">
        <v>0</v>
      </c>
      <c r="G84" s="179"/>
      <c r="H84" s="118">
        <v>0</v>
      </c>
    </row>
    <row r="85" spans="1:8" s="178" customFormat="1" ht="20.25" customHeight="1" x14ac:dyDescent="0.25">
      <c r="A85" s="121" t="s">
        <v>41</v>
      </c>
      <c r="B85" s="120">
        <v>-129545</v>
      </c>
      <c r="C85" s="23"/>
      <c r="D85" s="120">
        <v>-137218</v>
      </c>
      <c r="E85" s="27"/>
      <c r="F85" s="179">
        <v>-103259</v>
      </c>
      <c r="G85" s="179"/>
      <c r="H85" s="179">
        <v>-105314</v>
      </c>
    </row>
    <row r="86" spans="1:8" s="22" customFormat="1" ht="20.25" customHeight="1" x14ac:dyDescent="0.25">
      <c r="A86" s="121" t="s">
        <v>40</v>
      </c>
      <c r="B86" s="120">
        <v>-12822</v>
      </c>
      <c r="C86" s="179"/>
      <c r="D86" s="120">
        <v>-4899</v>
      </c>
      <c r="E86" s="185"/>
      <c r="F86" s="179">
        <v>-2272</v>
      </c>
      <c r="G86" s="179"/>
      <c r="H86" s="179">
        <v>-1685</v>
      </c>
    </row>
    <row r="87" spans="1:8" s="178" customFormat="1" ht="20.25" customHeight="1" x14ac:dyDescent="0.25">
      <c r="A87" s="115" t="s">
        <v>195</v>
      </c>
      <c r="B87" s="122">
        <f>SUM(B76:B86)</f>
        <v>-576686</v>
      </c>
      <c r="C87" s="112"/>
      <c r="D87" s="122">
        <f>SUM(D76:D86)</f>
        <v>-302042</v>
      </c>
      <c r="E87" s="113"/>
      <c r="F87" s="122">
        <f>SUM(F76:F86)</f>
        <v>-586034</v>
      </c>
      <c r="G87" s="113"/>
      <c r="H87" s="122">
        <f>SUM(H76:H86)</f>
        <v>-224351</v>
      </c>
    </row>
    <row r="88" spans="1:8" s="119" customFormat="1" ht="20.25" customHeight="1" x14ac:dyDescent="0.25">
      <c r="A88" s="98" t="s">
        <v>95</v>
      </c>
      <c r="B88" s="123"/>
      <c r="C88" s="112"/>
      <c r="D88" s="123"/>
      <c r="E88" s="113"/>
      <c r="F88" s="123"/>
      <c r="G88" s="113"/>
      <c r="H88" s="123"/>
    </row>
    <row r="89" spans="1:8" s="119" customFormat="1" ht="20.25" customHeight="1" x14ac:dyDescent="0.25">
      <c r="A89" s="98" t="s">
        <v>96</v>
      </c>
      <c r="B89" s="184">
        <f>B49+B72+B87</f>
        <v>165397</v>
      </c>
      <c r="C89" s="118"/>
      <c r="D89" s="184">
        <f>D49+D72+D87</f>
        <v>35564</v>
      </c>
      <c r="E89" s="96"/>
      <c r="F89" s="184">
        <f>F49+F72+F87</f>
        <v>15880</v>
      </c>
      <c r="G89" s="184"/>
      <c r="H89" s="184">
        <f>H49+H72+H87</f>
        <v>-16045</v>
      </c>
    </row>
    <row r="90" spans="1:8" s="119" customFormat="1" ht="20.25" customHeight="1" x14ac:dyDescent="0.25">
      <c r="A90" s="98" t="s">
        <v>260</v>
      </c>
      <c r="B90" s="124">
        <v>-144</v>
      </c>
      <c r="C90" s="23"/>
      <c r="D90" s="124">
        <v>1901</v>
      </c>
      <c r="E90" s="27"/>
      <c r="F90" s="124">
        <v>0</v>
      </c>
      <c r="G90" s="185"/>
      <c r="H90" s="124">
        <v>0</v>
      </c>
    </row>
    <row r="91" spans="1:8" s="119" customFormat="1" ht="20.25" customHeight="1" x14ac:dyDescent="0.25">
      <c r="A91" s="7" t="s">
        <v>91</v>
      </c>
      <c r="B91" s="125">
        <f>SUM(B89:B90)</f>
        <v>165253</v>
      </c>
      <c r="C91" s="113"/>
      <c r="D91" s="125">
        <f>SUM(D89:D90)</f>
        <v>37465</v>
      </c>
      <c r="E91" s="113"/>
      <c r="F91" s="125">
        <f>SUM(F89:F90)</f>
        <v>15880</v>
      </c>
      <c r="G91" s="112"/>
      <c r="H91" s="125">
        <f>SUM(H89:H90)</f>
        <v>-16045</v>
      </c>
    </row>
    <row r="92" spans="1:8" s="22" customFormat="1" ht="20.25" customHeight="1" x14ac:dyDescent="0.25">
      <c r="A92" s="37" t="s">
        <v>132</v>
      </c>
      <c r="B92" s="107">
        <v>85549</v>
      </c>
      <c r="C92" s="96"/>
      <c r="D92" s="107">
        <v>91126</v>
      </c>
      <c r="E92" s="96"/>
      <c r="F92" s="242">
        <v>1745</v>
      </c>
      <c r="G92" s="118"/>
      <c r="H92" s="107">
        <v>34102</v>
      </c>
    </row>
    <row r="93" spans="1:8" s="22" customFormat="1" ht="20.25" customHeight="1" thickBot="1" x14ac:dyDescent="0.3">
      <c r="A93" s="115" t="s">
        <v>238</v>
      </c>
      <c r="B93" s="126">
        <f>SUM(B91:B92)</f>
        <v>250802</v>
      </c>
      <c r="C93" s="113"/>
      <c r="D93" s="126">
        <f>SUM(D91:D92)</f>
        <v>128591</v>
      </c>
      <c r="E93" s="113"/>
      <c r="F93" s="127">
        <f>SUM(F91:F92)</f>
        <v>17625</v>
      </c>
      <c r="G93" s="128"/>
      <c r="H93" s="127">
        <f>SUM(H91:H92)</f>
        <v>18057</v>
      </c>
    </row>
    <row r="94" spans="1:8" s="119" customFormat="1" ht="20.25" customHeight="1" thickTop="1" x14ac:dyDescent="0.25">
      <c r="A94" s="115"/>
      <c r="B94" s="168"/>
      <c r="C94" s="113"/>
      <c r="D94" s="168"/>
      <c r="E94" s="113"/>
      <c r="F94" s="168"/>
      <c r="G94" s="128"/>
      <c r="H94" s="168"/>
    </row>
    <row r="95" spans="1:8" s="119" customFormat="1" ht="20.25" customHeight="1" x14ac:dyDescent="0.25">
      <c r="A95" s="101" t="s">
        <v>163</v>
      </c>
      <c r="B95" s="168"/>
      <c r="C95" s="113"/>
      <c r="D95" s="168"/>
      <c r="E95" s="113"/>
      <c r="F95" s="168"/>
      <c r="G95" s="128"/>
      <c r="H95" s="168"/>
    </row>
    <row r="96" spans="1:8" s="119" customFormat="1" ht="20.25" customHeight="1" x14ac:dyDescent="0.25">
      <c r="A96" s="115"/>
      <c r="B96" s="168"/>
      <c r="C96" s="113"/>
      <c r="D96" s="168"/>
      <c r="E96" s="113"/>
      <c r="F96" s="168"/>
      <c r="G96" s="128"/>
      <c r="H96" s="168"/>
    </row>
    <row r="97" spans="1:8" s="119" customFormat="1" ht="20.25" customHeight="1" x14ac:dyDescent="0.25">
      <c r="A97" s="115" t="s">
        <v>164</v>
      </c>
      <c r="B97" s="168"/>
      <c r="C97" s="113"/>
      <c r="D97" s="168"/>
      <c r="E97" s="113"/>
      <c r="F97" s="168"/>
      <c r="G97" s="128"/>
      <c r="H97" s="168"/>
    </row>
    <row r="98" spans="1:8" s="119" customFormat="1" ht="20.25" customHeight="1" x14ac:dyDescent="0.25">
      <c r="A98" s="98" t="s">
        <v>165</v>
      </c>
      <c r="B98" s="184">
        <v>38096</v>
      </c>
      <c r="C98" s="27"/>
      <c r="D98" s="184">
        <v>39417</v>
      </c>
      <c r="E98" s="27"/>
      <c r="F98" s="184">
        <v>2644</v>
      </c>
      <c r="G98" s="118"/>
      <c r="H98" s="184">
        <v>2637</v>
      </c>
    </row>
    <row r="99" spans="1:8" s="119" customFormat="1" ht="20.25" customHeight="1" x14ac:dyDescent="0.25">
      <c r="A99" s="98" t="s">
        <v>215</v>
      </c>
      <c r="B99" s="184">
        <v>65210</v>
      </c>
      <c r="C99" s="185"/>
      <c r="D99" s="184">
        <v>18109</v>
      </c>
      <c r="E99" s="185"/>
      <c r="F99" s="184">
        <v>97</v>
      </c>
      <c r="G99" s="118"/>
      <c r="H99" s="184">
        <v>74</v>
      </c>
    </row>
    <row r="100" spans="1:8" s="119" customFormat="1" ht="20.25" customHeight="1" x14ac:dyDescent="0.25">
      <c r="A100" s="98" t="s">
        <v>166</v>
      </c>
      <c r="B100" s="184">
        <v>42</v>
      </c>
      <c r="C100" s="185"/>
      <c r="D100" s="184">
        <v>2625</v>
      </c>
      <c r="E100" s="185"/>
      <c r="F100" s="184">
        <v>0</v>
      </c>
      <c r="G100" s="118"/>
      <c r="H100" s="184" t="s">
        <v>245</v>
      </c>
    </row>
    <row r="101" spans="1:8" s="119" customFormat="1" ht="20.25" customHeight="1" x14ac:dyDescent="0.25">
      <c r="A101" s="98" t="s">
        <v>216</v>
      </c>
      <c r="B101" s="184"/>
      <c r="C101" s="27"/>
      <c r="D101" s="184"/>
      <c r="E101" s="27"/>
      <c r="F101" s="184"/>
      <c r="G101" s="185"/>
      <c r="H101" s="184"/>
    </row>
    <row r="102" spans="1:8" s="22" customFormat="1" ht="20.25" customHeight="1" x14ac:dyDescent="0.25">
      <c r="A102" s="98" t="s">
        <v>217</v>
      </c>
      <c r="B102" s="185">
        <v>0</v>
      </c>
      <c r="C102" s="27"/>
      <c r="D102" s="185">
        <v>0</v>
      </c>
      <c r="E102" s="27"/>
      <c r="F102" s="185">
        <v>0</v>
      </c>
      <c r="G102" s="185"/>
      <c r="H102" s="185">
        <v>171367</v>
      </c>
    </row>
    <row r="103" spans="1:8" s="22" customFormat="1" ht="20.25" customHeight="1" x14ac:dyDescent="0.25">
      <c r="A103" s="98"/>
      <c r="B103" s="38"/>
      <c r="C103" s="27"/>
      <c r="D103" s="38"/>
      <c r="E103" s="27"/>
      <c r="F103" s="185"/>
      <c r="G103" s="185"/>
      <c r="H103" s="185"/>
    </row>
  </sheetData>
  <customSheetViews>
    <customSheetView guid="{DFBF4CAE-57D7-4172-8C3A-8E3DF4930C4B}" showPageBreaks="1" outlineSymbols="0" printArea="1" showRuler="0" topLeftCell="A70">
      <selection activeCell="F60" sqref="F59:F60"/>
      <colBreaks count="1" manualBreakCount="1">
        <brk id="12" max="1048575" man="1"/>
      </colBreaks>
      <pageMargins left="1" right="0.5" top="0.5" bottom="0.4" header="0.49" footer="0.4"/>
      <pageSetup paperSize="9" scale="94" firstPageNumber="8" orientation="portrait" r:id="rId1"/>
      <headerFooter alignWithMargins="0"/>
    </customSheetView>
    <customSheetView guid="{62C88142-195A-406E-A347-1C61EA880C0D}" showPageBreaks="1" outlineSymbols="0" printArea="1" view="pageBreakPreview" showRuler="0" topLeftCell="A112">
      <selection activeCell="A115" sqref="A115:IV116"/>
      <rowBreaks count="1" manualBreakCount="1">
        <brk id="59" max="11" man="1"/>
      </rowBreaks>
      <pageMargins left="1" right="0.5" top="0.5" bottom="0.4" header="0.49" footer="0.4"/>
      <pageSetup paperSize="9" scale="84" firstPageNumber="8" orientation="portrait" r:id="rId2"/>
      <headerFooter alignWithMargins="0"/>
    </customSheetView>
    <customSheetView guid="{E1DB4DD3-3D3D-4C8E-ADFF-122E3B5E40F3}" outlineSymbols="0" printArea="1" showRuler="0" topLeftCell="A86">
      <selection activeCell="J43" sqref="J43"/>
      <rowBreaks count="1" manualBreakCount="1">
        <brk id="56" max="11" man="1"/>
      </rowBreaks>
      <colBreaks count="1" manualBreakCount="1">
        <brk id="12" max="1048575" man="1"/>
      </colBreaks>
      <pageMargins left="1" right="0.5" top="0.5" bottom="0.4" header="0.49" footer="0.4"/>
      <pageSetup paperSize="9" scale="91" firstPageNumber="8" orientation="portrait" r:id="rId3"/>
      <headerFooter alignWithMargins="0"/>
    </customSheetView>
    <customSheetView guid="{8AE384D2-954E-4FC4-9E7B-72B2DA3D2D3A}" outlineSymbols="0" showRuler="0">
      <selection sqref="A1:A3"/>
      <colBreaks count="1" manualBreakCount="1">
        <brk id="12" max="1048575" man="1"/>
      </colBreaks>
      <pageMargins left="1" right="0.5" top="0.5" bottom="0.4" header="0.49" footer="0.4"/>
      <pageSetup paperSize="9" scale="94" firstPageNumber="8" orientation="portrait" r:id="rId4"/>
      <headerFooter alignWithMargins="0"/>
    </customSheetView>
  </customSheetViews>
  <mergeCells count="18">
    <mergeCell ref="B59:H59"/>
    <mergeCell ref="B54:D54"/>
    <mergeCell ref="F54:H54"/>
    <mergeCell ref="B55:D55"/>
    <mergeCell ref="F55:H55"/>
    <mergeCell ref="B57:D57"/>
    <mergeCell ref="F57:H57"/>
    <mergeCell ref="B56:D56"/>
    <mergeCell ref="F56:H56"/>
    <mergeCell ref="B7:D7"/>
    <mergeCell ref="F7:H7"/>
    <mergeCell ref="B9:H9"/>
    <mergeCell ref="B4:D4"/>
    <mergeCell ref="F4:H4"/>
    <mergeCell ref="B5:D5"/>
    <mergeCell ref="F5:H5"/>
    <mergeCell ref="B6:D6"/>
    <mergeCell ref="F6:H6"/>
  </mergeCells>
  <phoneticPr fontId="0" type="noConversion"/>
  <pageMargins left="0.8" right="0.8" top="0.48" bottom="0.5" header="0.5" footer="0.5"/>
  <pageSetup paperSize="9" scale="72" firstPageNumber="8" orientation="portrait" useFirstPageNumber="1" r:id="rId5"/>
  <headerFooter>
    <oddFooter>&amp;L&amp;12The accompanying notes are an integral part of these interim financial statements.&amp;11
&amp;C&amp;12&amp;P</oddFooter>
  </headerFooter>
  <rowBreaks count="1" manualBreakCount="1"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BS-2-3</vt:lpstr>
      <vt:lpstr>SI-4</vt:lpstr>
      <vt:lpstr>SI-5</vt:lpstr>
      <vt:lpstr>SCE (conso)-6</vt:lpstr>
      <vt:lpstr>SCE-7</vt:lpstr>
      <vt:lpstr>SCF-8-9</vt:lpstr>
      <vt:lpstr>'BS-2-3'!Print_Area</vt:lpstr>
      <vt:lpstr>'SCE (conso)-6'!Print_Area</vt:lpstr>
      <vt:lpstr>'SCF-8-9'!Print_Area</vt:lpstr>
      <vt:lpstr>'SI-5'!Print_Area</vt:lpstr>
    </vt:vector>
  </TitlesOfParts>
  <Company>PricewaterhouseCoopers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PricewaterhouseCoopers</dc:creator>
  <cp:lastModifiedBy>Thunyatip</cp:lastModifiedBy>
  <cp:lastPrinted>2021-11-10T05:49:03Z</cp:lastPrinted>
  <dcterms:created xsi:type="dcterms:W3CDTF">2001-07-23T03:17:52Z</dcterms:created>
  <dcterms:modified xsi:type="dcterms:W3CDTF">2021-11-11T02:51:54Z</dcterms:modified>
</cp:coreProperties>
</file>