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4240" windowHeight="13740" tabRatio="745" activeTab="4"/>
  </bookViews>
  <sheets>
    <sheet name="BS-2-3" sheetId="12" r:id="rId1"/>
    <sheet name="SI-4" sheetId="9" r:id="rId2"/>
    <sheet name="SCE (conso)-5" sheetId="11" r:id="rId3"/>
    <sheet name="SCE-6" sheetId="5" r:id="rId4"/>
    <sheet name="SCF-7-8" sheetId="4" r:id="rId5"/>
  </sheets>
  <definedNames>
    <definedName name="_xlnm.Print_Area" localSheetId="0">'BS-2-3'!$A$1:$J$92</definedName>
    <definedName name="_xlnm.Print_Area" localSheetId="2">'SCE (conso)-5'!$A$1:$AD$40</definedName>
    <definedName name="_xlnm.Print_Area" localSheetId="4">'SCF-7-8'!$A$1:$H$86</definedName>
    <definedName name="_xlnm.Print_Area" localSheetId="1">'SI-4'!$A$1:$J$47</definedName>
    <definedName name="Z_62C88142_195A_406E_A347_1C61EA880C0D_.wvu.PrintArea" localSheetId="4" hidden="1">'SCF-7-8'!$A$1:$F$92</definedName>
    <definedName name="Z_62C88142_195A_406E_A347_1C61EA880C0D_.wvu.PrintArea" localSheetId="1" hidden="1">'SI-4'!$A$1:$K$39</definedName>
    <definedName name="Z_8AE384D2_954E_4FC4_9E7B_72B2DA3D2D3A_.wvu.PrintArea" localSheetId="4" hidden="1">'SCF-7-8'!$A$1:$F$92</definedName>
    <definedName name="Z_8AE384D2_954E_4FC4_9E7B_72B2DA3D2D3A_.wvu.Rows" localSheetId="1" hidden="1">'SI-4'!#REF!</definedName>
    <definedName name="Z_DFBF4CAE_57D7_4172_8C3A_8E3DF4930C4B_.wvu.PrintArea" localSheetId="4" hidden="1">'SCF-7-8'!$A$1:$F$92</definedName>
    <definedName name="Z_DFBF4CAE_57D7_4172_8C3A_8E3DF4930C4B_.wvu.Rows" localSheetId="1" hidden="1">'SI-4'!#REF!</definedName>
    <definedName name="Z_E1DB4DD3_3D3D_4C8E_ADFF_122E3B5E40F3_.wvu.PrintArea" localSheetId="4" hidden="1">'SCF-7-8'!$A$1:$F$92</definedName>
    <definedName name="Z_E1DB4DD3_3D3D_4C8E_ADFF_122E3B5E40F3_.wvu.PrintArea" localSheetId="1" hidden="1">'SI-4'!$A$1:$K$39</definedName>
    <definedName name="Z_E1DB4DD3_3D3D_4C8E_ADFF_122E3B5E40F3_.wvu.Rows" localSheetId="1" hidden="1">'SI-4'!#REF!</definedName>
  </definedNames>
  <calcPr calcId="145621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9" i="12" l="1"/>
  <c r="N37" i="11"/>
  <c r="X37" i="11"/>
  <c r="D43" i="9"/>
  <c r="N36" i="11"/>
  <c r="J34" i="11"/>
  <c r="J38" i="11" s="1"/>
  <c r="J22" i="11"/>
  <c r="J17" i="11"/>
  <c r="J26" i="11" s="1"/>
  <c r="J34" i="12" l="1"/>
  <c r="J17" i="12"/>
  <c r="H17" i="12"/>
  <c r="F14" i="4" l="1"/>
  <c r="F13" i="4"/>
  <c r="L22" i="5"/>
  <c r="H28" i="5" l="1"/>
  <c r="J26" i="5"/>
  <c r="J29" i="5"/>
  <c r="H86" i="12" s="1"/>
  <c r="AB32" i="11"/>
  <c r="X32" i="11"/>
  <c r="X33" i="11"/>
  <c r="Z33" i="11" s="1"/>
  <c r="X29" i="11" l="1"/>
  <c r="Z29" i="11" l="1"/>
  <c r="AD29" i="11" s="1"/>
  <c r="D36" i="4"/>
  <c r="D35" i="4"/>
  <c r="H18" i="5"/>
  <c r="L18" i="5" s="1"/>
  <c r="J16" i="5"/>
  <c r="F16" i="5"/>
  <c r="D16" i="5"/>
  <c r="B16" i="5"/>
  <c r="L12" i="5"/>
  <c r="AB20" i="11"/>
  <c r="AB21" i="11" s="1"/>
  <c r="X16" i="11"/>
  <c r="X17" i="11" s="1"/>
  <c r="AB17" i="11"/>
  <c r="V17" i="11"/>
  <c r="T17" i="11"/>
  <c r="R17" i="11"/>
  <c r="P17" i="11"/>
  <c r="N17" i="11"/>
  <c r="L17" i="11"/>
  <c r="H17" i="11"/>
  <c r="F17" i="11"/>
  <c r="D17" i="11"/>
  <c r="B17" i="11"/>
  <c r="F62" i="12"/>
  <c r="F34" i="12"/>
  <c r="D34" i="12"/>
  <c r="J88" i="12"/>
  <c r="Z16" i="11" l="1"/>
  <c r="AD16" i="11" s="1"/>
  <c r="AD17" i="11" s="1"/>
  <c r="F88" i="12"/>
  <c r="Z17" i="11" l="1"/>
  <c r="X25" i="11" l="1"/>
  <c r="X24" i="11"/>
  <c r="Z24" i="11" s="1"/>
  <c r="AD24" i="11" s="1"/>
  <c r="X21" i="11"/>
  <c r="Z21" i="11" s="1"/>
  <c r="X20" i="11"/>
  <c r="B22" i="11"/>
  <c r="B26" i="11" s="1"/>
  <c r="D22" i="11"/>
  <c r="D26" i="11" s="1"/>
  <c r="F22" i="11"/>
  <c r="F26" i="11" s="1"/>
  <c r="H22" i="11"/>
  <c r="H26" i="11" s="1"/>
  <c r="L22" i="11"/>
  <c r="L26" i="11" s="1"/>
  <c r="P22" i="11"/>
  <c r="P26" i="11" s="1"/>
  <c r="R22" i="11"/>
  <c r="R26" i="11" s="1"/>
  <c r="T22" i="11"/>
  <c r="T26" i="11" s="1"/>
  <c r="V22" i="11"/>
  <c r="V26" i="11" s="1"/>
  <c r="F17" i="12"/>
  <c r="F36" i="12" s="1"/>
  <c r="D17" i="12"/>
  <c r="Z25" i="11" l="1"/>
  <c r="AD25" i="11" s="1"/>
  <c r="X22" i="11"/>
  <c r="X26" i="11" s="1"/>
  <c r="AD21" i="11"/>
  <c r="AB22" i="11"/>
  <c r="AB26" i="11" s="1"/>
  <c r="X36" i="11" l="1"/>
  <c r="Z36" i="11" s="1"/>
  <c r="AD36" i="11" s="1"/>
  <c r="H34" i="11"/>
  <c r="H38" i="11" s="1"/>
  <c r="F34" i="11"/>
  <c r="F38" i="11" s="1"/>
  <c r="D34" i="11"/>
  <c r="D38" i="11" s="1"/>
  <c r="B34" i="11"/>
  <c r="B38" i="11" s="1"/>
  <c r="Z37" i="11" l="1"/>
  <c r="AD37" i="11" s="1"/>
  <c r="F19" i="5" l="1"/>
  <c r="D19" i="5"/>
  <c r="B19" i="5"/>
  <c r="J19" i="5"/>
  <c r="F79" i="4" l="1"/>
  <c r="B79" i="4"/>
  <c r="J90" i="12" l="1"/>
  <c r="J70" i="12"/>
  <c r="J62" i="12"/>
  <c r="F90" i="12"/>
  <c r="F70" i="12"/>
  <c r="H70" i="12"/>
  <c r="D70" i="12"/>
  <c r="H62" i="12"/>
  <c r="D62" i="12"/>
  <c r="A40" i="12"/>
  <c r="H34" i="12"/>
  <c r="H72" i="12" l="1"/>
  <c r="J36" i="12"/>
  <c r="J72" i="12"/>
  <c r="J92" i="12" s="1"/>
  <c r="F72" i="12"/>
  <c r="F92" i="12" s="1"/>
  <c r="D72" i="12"/>
  <c r="H36" i="12"/>
  <c r="D36" i="12"/>
  <c r="H73" i="4" l="1"/>
  <c r="H62" i="4"/>
  <c r="D73" i="4"/>
  <c r="D62" i="4"/>
  <c r="F26" i="5"/>
  <c r="F29" i="5" s="1"/>
  <c r="D26" i="5"/>
  <c r="B26" i="5"/>
  <c r="B29" i="5" s="1"/>
  <c r="J31" i="9"/>
  <c r="J33" i="9" s="1"/>
  <c r="J19" i="9"/>
  <c r="J13" i="9"/>
  <c r="F31" i="9"/>
  <c r="F33" i="9" s="1"/>
  <c r="F19" i="9"/>
  <c r="F13" i="9"/>
  <c r="F21" i="9" s="1"/>
  <c r="F24" i="9" s="1"/>
  <c r="F26" i="9" s="1"/>
  <c r="D11" i="4" s="1"/>
  <c r="J21" i="9" l="1"/>
  <c r="J24" i="9" s="1"/>
  <c r="J26" i="9" s="1"/>
  <c r="D27" i="4"/>
  <c r="D38" i="4" s="1"/>
  <c r="D29" i="5"/>
  <c r="F37" i="9"/>
  <c r="F34" i="9"/>
  <c r="F42" i="9" s="1"/>
  <c r="F44" i="9" s="1"/>
  <c r="J34" i="9" l="1"/>
  <c r="J37" i="9"/>
  <c r="F39" i="9"/>
  <c r="N20" i="11"/>
  <c r="F47" i="9"/>
  <c r="H11" i="4"/>
  <c r="H27" i="4" s="1"/>
  <c r="H38" i="4" s="1"/>
  <c r="H40" i="4" s="1"/>
  <c r="H75" i="4" s="1"/>
  <c r="H78" i="4" s="1"/>
  <c r="H80" i="4" s="1"/>
  <c r="D40" i="4"/>
  <c r="D75" i="4" s="1"/>
  <c r="D78" i="4" s="1"/>
  <c r="D80" i="4" s="1"/>
  <c r="J47" i="9" l="1"/>
  <c r="J39" i="9"/>
  <c r="J42" i="9"/>
  <c r="J44" i="9" s="1"/>
  <c r="H15" i="5"/>
  <c r="N22" i="11"/>
  <c r="N26" i="11" s="1"/>
  <c r="Z20" i="11"/>
  <c r="H31" i="9"/>
  <c r="H33" i="9" s="1"/>
  <c r="D31" i="9"/>
  <c r="D33" i="9" s="1"/>
  <c r="H19" i="9"/>
  <c r="D19" i="9"/>
  <c r="L15" i="5" l="1"/>
  <c r="L16" i="5" s="1"/>
  <c r="L19" i="5" s="1"/>
  <c r="H16" i="5"/>
  <c r="H19" i="5" s="1"/>
  <c r="AD20" i="11"/>
  <c r="AD22" i="11" s="1"/>
  <c r="AD26" i="11" s="1"/>
  <c r="Z22" i="11"/>
  <c r="Z26" i="11" s="1"/>
  <c r="T34" i="11"/>
  <c r="T38" i="11" s="1"/>
  <c r="L34" i="11"/>
  <c r="L38" i="11" s="1"/>
  <c r="V34" i="11"/>
  <c r="V38" i="11" s="1"/>
  <c r="P34" i="11"/>
  <c r="P38" i="11" s="1"/>
  <c r="R34" i="11" l="1"/>
  <c r="R38" i="11" s="1"/>
  <c r="X34" i="11" l="1"/>
  <c r="X38" i="11" s="1"/>
  <c r="D86" i="12" s="1"/>
  <c r="F73" i="4" l="1"/>
  <c r="B73" i="4"/>
  <c r="F62" i="4"/>
  <c r="B62" i="4"/>
  <c r="H13" i="9"/>
  <c r="H21" i="9" s="1"/>
  <c r="H24" i="9" s="1"/>
  <c r="H26" i="9" s="1"/>
  <c r="D13" i="9"/>
  <c r="F11" i="4" l="1"/>
  <c r="H37" i="9"/>
  <c r="H47" i="9" s="1"/>
  <c r="D21" i="9"/>
  <c r="D24" i="9" s="1"/>
  <c r="D26" i="9" s="1"/>
  <c r="H34" i="9"/>
  <c r="H42" i="9" s="1"/>
  <c r="B11" i="4" l="1"/>
  <c r="B27" i="4" s="1"/>
  <c r="B38" i="4" s="1"/>
  <c r="B40" i="4" s="1"/>
  <c r="D37" i="9"/>
  <c r="D47" i="9" s="1"/>
  <c r="F27" i="4"/>
  <c r="F38" i="4" s="1"/>
  <c r="F40" i="4" s="1"/>
  <c r="F75" i="4" s="1"/>
  <c r="F78" i="4" s="1"/>
  <c r="F80" i="4" s="1"/>
  <c r="H39" i="9"/>
  <c r="D34" i="9"/>
  <c r="H44" i="9"/>
  <c r="H25" i="5" s="1"/>
  <c r="N32" i="11" l="1"/>
  <c r="Z32" i="11" s="1"/>
  <c r="AD32" i="11" s="1"/>
  <c r="H26" i="5"/>
  <c r="L25" i="5"/>
  <c r="L26" i="5" s="1"/>
  <c r="B75" i="4"/>
  <c r="B78" i="4" l="1"/>
  <c r="B80" i="4" s="1"/>
  <c r="N34" i="11"/>
  <c r="D39" i="9"/>
  <c r="N38" i="11" l="1"/>
  <c r="D85" i="12" s="1"/>
  <c r="D88" i="12" s="1"/>
  <c r="D90" i="12" s="1"/>
  <c r="D92" i="12" s="1"/>
  <c r="Z34" i="11"/>
  <c r="Z38" i="11" s="1"/>
  <c r="H29" i="5" l="1"/>
  <c r="H85" i="12" s="1"/>
  <c r="H88" i="12" s="1"/>
  <c r="H90" i="12" s="1"/>
  <c r="H92" i="12" s="1"/>
  <c r="L28" i="5"/>
  <c r="L29" i="5" s="1"/>
  <c r="D42" i="9" l="1"/>
  <c r="D44" i="9" s="1"/>
  <c r="AD33" i="11"/>
  <c r="AD34" i="11" s="1"/>
  <c r="AD38" i="11" s="1"/>
  <c r="AB34" i="11" l="1"/>
  <c r="AB38" i="11" s="1"/>
</calcChain>
</file>

<file path=xl/sharedStrings.xml><?xml version="1.0" encoding="utf-8"?>
<sst xmlns="http://schemas.openxmlformats.org/spreadsheetml/2006/main" count="354" uniqueCount="238">
  <si>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</si>
  <si>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</si>
  <si>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</si>
  <si>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</si>
  <si>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</si>
  <si>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</si>
  <si>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</si>
  <si>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</si>
  <si>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</si>
  <si>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</si>
  <si>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</si>
  <si>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</si>
  <si>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</si>
  <si>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</si>
  <si>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</si>
  <si>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</si>
  <si>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</si>
  <si>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</si>
  <si>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</si>
  <si>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</si>
  <si>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</si>
  <si>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</si>
  <si>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</si>
  <si>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</si>
  <si>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</si>
  <si>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</si>
  <si>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</si>
  <si>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</si>
  <si>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</si>
  <si>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</si>
  <si>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</si>
  <si>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</si>
  <si>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</si>
  <si>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</si>
  <si>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</si>
  <si>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</si>
  <si>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</si>
  <si>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</si>
  <si>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</si>
  <si>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</si>
  <si>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</si>
  <si>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</si>
  <si>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</si>
  <si>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Non-</t>
  </si>
  <si>
    <t>controlling</t>
  </si>
  <si>
    <t>Total other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</si>
  <si>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</si>
  <si>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</si>
  <si>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</si>
  <si>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</si>
  <si>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</si>
  <si>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</si>
  <si>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</si>
  <si>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</si>
  <si>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</si>
  <si>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</si>
  <si>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</si>
  <si>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</si>
  <si>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</si>
  <si>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</si>
  <si>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</si>
  <si>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</si>
  <si>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</si>
  <si>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</si>
  <si>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</si>
  <si>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</si>
  <si>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</si>
  <si>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</si>
  <si>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</si>
  <si>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</si>
  <si>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</si>
  <si>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</si>
  <si>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</si>
  <si>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</si>
  <si>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</si>
  <si>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</si>
  <si>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</si>
  <si>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</si>
  <si>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</si>
  <si>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</si>
  <si>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</si>
  <si>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</si>
  <si>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>31 March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</si>
  <si>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</si>
  <si>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</si>
  <si>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</si>
  <si>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</si>
  <si>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Statement of cash flows (Unaudited)</t>
  </si>
  <si>
    <t>Net increase (decrease) in cash and cash equivalents</t>
  </si>
  <si>
    <t>Tax expense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</si>
  <si>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</si>
  <si>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</si>
  <si>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</si>
  <si>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</si>
  <si>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</si>
  <si>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</si>
  <si>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</si>
  <si>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</si>
  <si>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</si>
  <si>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 xml:space="preserve">Bank overdrafts and short-term borrowings </t>
  </si>
  <si>
    <t>Short-term borrowings from related parties</t>
  </si>
  <si>
    <t xml:space="preserve">  Share premium on ordinary shares</t>
  </si>
  <si>
    <t>Revenues from sales of goods and rendering of services</t>
  </si>
  <si>
    <t>Statement of comprehensive income (Unaudited)</t>
  </si>
  <si>
    <t>Provisions for employee benefits</t>
  </si>
  <si>
    <t>Share of loss of associates, net of tax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</si>
  <si>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</si>
  <si>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</si>
  <si>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</si>
  <si>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</si>
  <si>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Depreciation and amortisation</t>
  </si>
  <si>
    <t>Taxes paid</t>
  </si>
  <si>
    <t>Restricted deposit at financial institution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</si>
  <si>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</si>
  <si>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</si>
  <si>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</si>
  <si>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</si>
  <si>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</si>
  <si>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</si>
  <si>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 xml:space="preserve">  Owners of the parent</t>
  </si>
  <si>
    <t xml:space="preserve">   Owners of  the parent</t>
  </si>
  <si>
    <t xml:space="preserve">Unappropriated </t>
  </si>
  <si>
    <t>(Deficit)</t>
  </si>
  <si>
    <t>of the parent</t>
  </si>
  <si>
    <t>paid-up</t>
  </si>
  <si>
    <t>Loss on written-off of property, plant and equipment</t>
  </si>
  <si>
    <t>Increase in restriced deposit at financial institution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</si>
  <si>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</si>
  <si>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</si>
  <si>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</si>
  <si>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</si>
  <si>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Thai Rubber Latex Group Public Company Limited and its Subsidiaries</t>
  </si>
  <si>
    <t>Trade and other current receivables</t>
  </si>
  <si>
    <t>Current portion of lease liabilities</t>
  </si>
  <si>
    <t xml:space="preserve">   net of tax</t>
  </si>
  <si>
    <t xml:space="preserve">Share of loss of associates </t>
  </si>
  <si>
    <t>Amortisation of land possesory rights</t>
  </si>
  <si>
    <t>Costs of sales of goods and rendering of services</t>
  </si>
  <si>
    <t>Trade and other current payables</t>
  </si>
  <si>
    <t>Repayment of short-term borrowings from related party</t>
  </si>
  <si>
    <t>Supplemental disclosures of cash flow information</t>
  </si>
  <si>
    <t>Non-cash transactions</t>
  </si>
  <si>
    <t>Total items that will be reclassified subsequently to profit or loss</t>
  </si>
  <si>
    <t xml:space="preserve">Thai Rubber Latex Group Public Company Limited and its Subsidiaries </t>
  </si>
  <si>
    <t>Non-current investments in financial assets</t>
  </si>
  <si>
    <t>Intangible assets other than goodwill</t>
  </si>
  <si>
    <t xml:space="preserve">Surplus on share-based payment </t>
  </si>
  <si>
    <t>Share premium</t>
  </si>
  <si>
    <t xml:space="preserve">Equity attributable to owners </t>
  </si>
  <si>
    <t xml:space="preserve">  of the parent</t>
  </si>
  <si>
    <t>2021</t>
  </si>
  <si>
    <t>Three-month period ended 31 March 2021</t>
  </si>
  <si>
    <t>Lease liabilities</t>
  </si>
  <si>
    <t xml:space="preserve">Total comprehensive income for the period </t>
  </si>
  <si>
    <t>Other comprehensive income for the period,</t>
  </si>
  <si>
    <t>Profit for the period</t>
  </si>
  <si>
    <t>Profit before income tax expense</t>
  </si>
  <si>
    <t>Advance</t>
  </si>
  <si>
    <t xml:space="preserve"> received </t>
  </si>
  <si>
    <t>from share</t>
  </si>
  <si>
    <t xml:space="preserve"> subscription</t>
  </si>
  <si>
    <t xml:space="preserve">  Changes in ownership interests in subsidiaries</t>
  </si>
  <si>
    <t xml:space="preserve">  Total changes in ownership interests in subsidiaries</t>
  </si>
  <si>
    <t xml:space="preserve">    Disposals of non-controlling interests without a change in control</t>
  </si>
  <si>
    <t>Transfer to legal reserve</t>
  </si>
  <si>
    <t>Profit attributable to:</t>
  </si>
  <si>
    <t>Payment of lease liabilities</t>
  </si>
  <si>
    <t>Other non-current liabilities</t>
  </si>
  <si>
    <t>Proceeds from disposal of investment in subsidiary</t>
  </si>
  <si>
    <t>Net cash used in financing activities</t>
  </si>
  <si>
    <t>Adjustments to reconcile profit to cash receipts (payments)</t>
  </si>
  <si>
    <t>Decrease in bank overdrafts and short-term borrowings</t>
  </si>
  <si>
    <t>Net cash used in investing activities</t>
  </si>
  <si>
    <t>Profit from operating activities</t>
  </si>
  <si>
    <t>Total comprehensive income for the period</t>
  </si>
  <si>
    <t>Total comprehensive income attributable to:</t>
  </si>
  <si>
    <t>Comprehensive income for the period</t>
  </si>
  <si>
    <t>(Unaudited)</t>
  </si>
  <si>
    <t>2022</t>
  </si>
  <si>
    <t>Three-month period ended 31 March 2022</t>
  </si>
  <si>
    <t>Long-term borrowings to related party</t>
  </si>
  <si>
    <t>Deferred tax assets</t>
  </si>
  <si>
    <t>Dividend payable</t>
  </si>
  <si>
    <t>Income tax payable</t>
  </si>
  <si>
    <t>Surplus on changes in non-controlling interest</t>
  </si>
  <si>
    <t>-</t>
  </si>
  <si>
    <t>Trade accounts receivable</t>
  </si>
  <si>
    <t>Other current receivables</t>
  </si>
  <si>
    <t>Other current financial assets</t>
  </si>
  <si>
    <t>Other current financial liabilities</t>
  </si>
  <si>
    <t>Trade accounts payable</t>
  </si>
  <si>
    <t>Other current payables</t>
  </si>
  <si>
    <t>Long-term borrowings from financial institution</t>
  </si>
  <si>
    <t xml:space="preserve">Surplus on </t>
  </si>
  <si>
    <t>share-based</t>
  </si>
  <si>
    <t xml:space="preserve"> payment </t>
  </si>
  <si>
    <t>Translation</t>
  </si>
  <si>
    <t xml:space="preserve">associates using </t>
  </si>
  <si>
    <t xml:space="preserve">equity method </t>
  </si>
  <si>
    <t>Revaluation</t>
  </si>
  <si>
    <t>reserves</t>
  </si>
  <si>
    <t>components of</t>
  </si>
  <si>
    <t>Surplus on</t>
  </si>
  <si>
    <t>changes in</t>
  </si>
  <si>
    <t>non-controlling</t>
  </si>
  <si>
    <t>interest</t>
  </si>
  <si>
    <t>Acquisition of associate</t>
  </si>
  <si>
    <t>Acquisition of other equity securities</t>
  </si>
  <si>
    <t>Loss on disposal of property, plant and equipment</t>
  </si>
  <si>
    <t xml:space="preserve">  Unappropriated </t>
  </si>
  <si>
    <t>Income</t>
  </si>
  <si>
    <t>Total income</t>
  </si>
  <si>
    <t>Exchange differences on translating financial statements</t>
  </si>
  <si>
    <t xml:space="preserve">income of </t>
  </si>
  <si>
    <t xml:space="preserve">    Profit or loss</t>
  </si>
  <si>
    <t xml:space="preserve">    Profit </t>
  </si>
  <si>
    <t xml:space="preserve">    Profit</t>
  </si>
  <si>
    <t>Balance at 1 January 2021</t>
  </si>
  <si>
    <t>Balance at 31 March 2021</t>
  </si>
  <si>
    <t>Balance at 1 January 2022</t>
  </si>
  <si>
    <t>Balance at 31 March 2022</t>
  </si>
  <si>
    <t>Impairment loss (reversal of) recognised in profit or loss</t>
  </si>
  <si>
    <t>Unrealised (gain) loss on foreign exchange</t>
  </si>
  <si>
    <t>Acquisition of subsidiaries, net of cash acquired</t>
  </si>
  <si>
    <t>Acquisition of other intangible assets</t>
  </si>
  <si>
    <t>Cash and cash equivalents at 1 January</t>
  </si>
  <si>
    <t>Cash and cash equivalents at 31 March</t>
  </si>
  <si>
    <t xml:space="preserve">    Other comprehensive income</t>
  </si>
  <si>
    <t>Reversal of inventories devaluation</t>
  </si>
  <si>
    <t>Basic Earnings per share</t>
  </si>
  <si>
    <r>
      <t xml:space="preserve">Basic Earnings per share </t>
    </r>
    <r>
      <rPr>
        <i/>
        <sz val="14"/>
        <rFont val="Times New Roman"/>
        <family val="1"/>
      </rPr>
      <t xml:space="preserve">(in Baht)  </t>
    </r>
  </si>
  <si>
    <t>(Reversal of) bad and doubtful debts expenses</t>
  </si>
  <si>
    <t>Provision for employee benefits</t>
  </si>
  <si>
    <t>Dividends paid to non-controlling interests</t>
  </si>
  <si>
    <t xml:space="preserve">   Increase in payables for purchase of assets</t>
  </si>
  <si>
    <t>Increase in rubber plantation development costs</t>
  </si>
  <si>
    <t>Rubber plantation development costs</t>
  </si>
  <si>
    <t xml:space="preserve">   Increase in assets acquired under lease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</si>
</sst>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  <numFmt numFmtId="170" formatCode="_(* #,##0.00_);_(* \(#,##0.00\);_(* &quot;-&quot;_);_(@_)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</cellStyleXfs>
  <cellXfs count="328">
    <xf numFmtId="0" fontId="0" fillId="0" borderId="0" xfId="0"/>
    <xf numFmtId="166" fontId="5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vertical="center"/>
    </xf>
    <xf numFmtId="166" fontId="6" fillId="0" borderId="0" xfId="0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6" fontId="7" fillId="0" borderId="0" xfId="0" applyNumberFormat="1" applyFont="1" applyFill="1" applyAlignment="1">
      <alignment horizontal="left" vertical="center"/>
    </xf>
    <xf numFmtId="164" fontId="0" fillId="0" borderId="0" xfId="0" quotePrefix="1" applyNumberFormat="1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167" fontId="0" fillId="0" borderId="0" xfId="0" applyNumberFormat="1" applyFont="1" applyFill="1" applyAlignment="1">
      <alignment vertical="center"/>
    </xf>
    <xf numFmtId="167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0" fontId="0" fillId="0" borderId="0" xfId="0" applyFont="1" applyFill="1" applyAlignment="1"/>
    <xf numFmtId="164" fontId="0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167" fontId="0" fillId="0" borderId="0" xfId="1" applyNumberFormat="1" applyFont="1" applyFill="1" applyAlignment="1"/>
    <xf numFmtId="167" fontId="5" fillId="0" borderId="0" xfId="1" applyNumberFormat="1" applyFont="1" applyFill="1" applyAlignment="1">
      <alignment vertic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 applyAlignment="1">
      <alignment horizontal="center" vertical="center"/>
    </xf>
    <xf numFmtId="166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164" fontId="5" fillId="0" borderId="2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6" fontId="6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7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7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164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6" fontId="6" fillId="0" borderId="0" xfId="0" applyNumberFormat="1" applyFont="1" applyFill="1" applyAlignment="1">
      <alignment horizontal="left" vertical="center"/>
    </xf>
    <xf numFmtId="166" fontId="16" fillId="0" borderId="0" xfId="0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3" fontId="6" fillId="0" borderId="0" xfId="0" applyNumberFormat="1" applyFont="1" applyFill="1" applyBorder="1" applyAlignment="1"/>
    <xf numFmtId="165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8" fontId="13" fillId="0" borderId="0" xfId="0" applyNumberFormat="1" applyFont="1" applyFill="1" applyAlignment="1">
      <alignment vertical="center"/>
    </xf>
    <xf numFmtId="168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3" fillId="0" borderId="0" xfId="5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164" fontId="13" fillId="0" borderId="0" xfId="5" applyNumberFormat="1" applyFont="1" applyFill="1" applyAlignment="1">
      <alignment horizontal="center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6" fontId="18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center" vertical="center"/>
    </xf>
    <xf numFmtId="166" fontId="19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horizontal="right" vertical="center"/>
    </xf>
    <xf numFmtId="166" fontId="13" fillId="0" borderId="0" xfId="32" applyNumberFormat="1" applyFont="1" applyFill="1" applyAlignment="1">
      <alignment horizontal="left" vertical="center"/>
    </xf>
    <xf numFmtId="164" fontId="13" fillId="0" borderId="0" xfId="32" applyNumberFormat="1" applyFont="1" applyFill="1" applyAlignment="1">
      <alignment vertical="center"/>
    </xf>
    <xf numFmtId="164" fontId="13" fillId="0" borderId="0" xfId="32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5" fontId="0" fillId="0" borderId="0" xfId="1" applyFont="1" applyFill="1"/>
    <xf numFmtId="164" fontId="4" fillId="0" borderId="0" xfId="1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15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167" fontId="15" fillId="0" borderId="0" xfId="0" applyNumberFormat="1" applyFont="1" applyFill="1" applyAlignment="1">
      <alignment vertical="center"/>
    </xf>
    <xf numFmtId="167" fontId="15" fillId="0" borderId="0" xfId="1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right" vertical="center"/>
    </xf>
    <xf numFmtId="165" fontId="15" fillId="0" borderId="0" xfId="1" applyNumberFormat="1" applyFont="1" applyFill="1" applyAlignment="1">
      <alignment vertical="center"/>
    </xf>
    <xf numFmtId="167" fontId="6" fillId="0" borderId="3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>
      <alignment vertical="center"/>
    </xf>
    <xf numFmtId="167" fontId="6" fillId="0" borderId="5" xfId="1" applyNumberFormat="1" applyFont="1" applyFill="1" applyBorder="1" applyAlignment="1">
      <alignment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0" xfId="5" applyNumberFormat="1" applyFont="1" applyFill="1" applyBorder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0" fillId="0" borderId="0" xfId="38" applyFont="1" applyAlignment="1">
      <alignment horizontal="left"/>
    </xf>
    <xf numFmtId="166" fontId="11" fillId="0" borderId="0" xfId="39" applyNumberFormat="1" applyAlignment="1">
      <alignment horizontal="left" vertical="center"/>
    </xf>
    <xf numFmtId="0" fontId="20" fillId="0" borderId="0" xfId="39" applyFont="1" applyAlignment="1">
      <alignment horizontal="left"/>
    </xf>
    <xf numFmtId="0" fontId="11" fillId="0" borderId="0" xfId="39" applyAlignment="1">
      <alignment horizontal="left"/>
    </xf>
    <xf numFmtId="166" fontId="20" fillId="0" borderId="0" xfId="39" applyNumberFormat="1" applyFont="1" applyAlignment="1">
      <alignment horizontal="left"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164" fontId="15" fillId="0" borderId="5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5" fillId="0" borderId="0" xfId="1" applyNumberFormat="1" applyFont="1" applyFill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5" xfId="1" quotePrefix="1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0" fillId="0" borderId="0" xfId="0"/>
    <xf numFmtId="166" fontId="5" fillId="0" borderId="0" xfId="0" applyNumberFormat="1" applyFont="1" applyFill="1" applyAlignment="1">
      <alignment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164" fontId="0" fillId="0" borderId="0" xfId="1" applyNumberFormat="1" applyFont="1" applyFill="1" applyAlignment="1"/>
    <xf numFmtId="164" fontId="13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horizontal="center" vertical="center"/>
    </xf>
    <xf numFmtId="164" fontId="13" fillId="0" borderId="0" xfId="1" applyNumberFormat="1" applyFont="1" applyFill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1" applyNumberFormat="1" applyFont="1" applyFill="1" applyAlignment="1"/>
    <xf numFmtId="164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4" fillId="0" borderId="3" xfId="37" applyNumberFormat="1" applyFont="1" applyFill="1" applyBorder="1" applyAlignment="1" applyProtection="1">
      <alignment horizontal="right"/>
      <protection locked="0"/>
    </xf>
    <xf numFmtId="164" fontId="4" fillId="0" borderId="0" xfId="37" applyNumberFormat="1" applyFont="1" applyFill="1" applyAlignment="1" applyProtection="1">
      <alignment horizontal="right"/>
      <protection locked="0"/>
    </xf>
    <xf numFmtId="164" fontId="4" fillId="0" borderId="0" xfId="37" applyNumberFormat="1" applyFont="1" applyFill="1" applyAlignment="1" applyProtection="1">
      <protection locked="0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left"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6" fontId="15" fillId="0" borderId="0" xfId="0" applyNumberFormat="1" applyFont="1" applyAlignment="1">
      <alignment vertical="center"/>
    </xf>
    <xf numFmtId="166" fontId="7" fillId="0" borderId="0" xfId="0" applyNumberFormat="1" applyFont="1" applyAlignment="1">
      <alignment horizontal="left" vertical="center"/>
    </xf>
    <xf numFmtId="166" fontId="10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6" fontId="13" fillId="0" borderId="0" xfId="0" applyNumberFormat="1" applyFont="1" applyAlignment="1">
      <alignment vertical="center"/>
    </xf>
    <xf numFmtId="166" fontId="0" fillId="0" borderId="0" xfId="0" applyNumberFormat="1" applyAlignment="1">
      <alignment horizontal="left" vertical="center"/>
    </xf>
    <xf numFmtId="166" fontId="8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5" fillId="0" borderId="0" xfId="0" applyNumberFormat="1" applyFont="1" applyAlignment="1">
      <alignment horizontal="left" vertical="center"/>
    </xf>
    <xf numFmtId="164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9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2" applyFont="1" applyFill="1" applyAlignment="1"/>
    <xf numFmtId="0" fontId="5" fillId="0" borderId="0" xfId="0" applyFont="1" applyAlignment="1">
      <alignment wrapText="1"/>
    </xf>
    <xf numFmtId="164" fontId="5" fillId="0" borderId="2" xfId="0" applyNumberFormat="1" applyFont="1" applyBorder="1"/>
    <xf numFmtId="164" fontId="5" fillId="0" borderId="0" xfId="0" applyNumberFormat="1" applyFont="1"/>
    <xf numFmtId="0" fontId="5" fillId="0" borderId="0" xfId="0" applyFont="1"/>
    <xf numFmtId="164" fontId="5" fillId="0" borderId="3" xfId="0" applyNumberFormat="1" applyFont="1" applyBorder="1"/>
    <xf numFmtId="166" fontId="15" fillId="0" borderId="0" xfId="1" applyNumberFormat="1" applyFont="1" applyFill="1" applyBorder="1" applyAlignment="1">
      <alignment horizontal="left" vertical="center"/>
    </xf>
    <xf numFmtId="166" fontId="13" fillId="0" borderId="0" xfId="1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4" fillId="0" borderId="0" xfId="2" applyFont="1" applyFill="1" applyAlignment="1"/>
    <xf numFmtId="164" fontId="5" fillId="0" borderId="4" xfId="0" applyNumberFormat="1" applyFont="1" applyBorder="1"/>
    <xf numFmtId="164" fontId="5" fillId="0" borderId="5" xfId="0" applyNumberFormat="1" applyFont="1" applyBorder="1"/>
    <xf numFmtId="166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164" fontId="0" fillId="0" borderId="0" xfId="2" applyFont="1" applyFill="1" applyBorder="1" applyAlignment="1"/>
    <xf numFmtId="170" fontId="0" fillId="0" borderId="0" xfId="0" applyNumberFormat="1" applyAlignment="1">
      <alignment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13" fillId="0" borderId="5" xfId="1" quotePrefix="1" applyNumberFormat="1" applyFont="1" applyFill="1" applyBorder="1" applyAlignment="1">
      <alignment horizontal="right" vertical="center"/>
    </xf>
    <xf numFmtId="167" fontId="6" fillId="0" borderId="2" xfId="1" applyNumberFormat="1" applyFont="1" applyFill="1" applyBorder="1" applyAlignment="1"/>
    <xf numFmtId="164" fontId="8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7" fontId="15" fillId="0" borderId="5" xfId="1" applyNumberFormat="1" applyFont="1" applyFill="1" applyBorder="1" applyAlignment="1"/>
    <xf numFmtId="164" fontId="15" fillId="0" borderId="5" xfId="1" applyNumberFormat="1" applyFont="1" applyFill="1" applyBorder="1" applyAlignment="1">
      <alignment vertical="center"/>
    </xf>
    <xf numFmtId="167" fontId="6" fillId="0" borderId="5" xfId="1" applyNumberFormat="1" applyFont="1" applyFill="1" applyBorder="1" applyAlignment="1"/>
    <xf numFmtId="164" fontId="4" fillId="0" borderId="5" xfId="1" applyNumberFormat="1" applyFont="1" applyFill="1" applyBorder="1" applyAlignment="1">
      <alignment horizontal="right" vertical="center"/>
    </xf>
    <xf numFmtId="164" fontId="5" fillId="0" borderId="3" xfId="1" applyNumberFormat="1" applyFont="1" applyFill="1" applyBorder="1" applyAlignment="1">
      <alignment horizontal="right" vertical="center"/>
    </xf>
    <xf numFmtId="164" fontId="5" fillId="0" borderId="4" xfId="1" applyNumberFormat="1" applyFont="1" applyFill="1" applyBorder="1" applyAlignment="1">
      <alignment horizontal="right" vertical="center"/>
    </xf>
    <xf numFmtId="164" fontId="0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right" vertical="center"/>
    </xf>
    <xf numFmtId="164" fontId="0" fillId="0" borderId="5" xfId="0" applyNumberFormat="1" applyFill="1" applyBorder="1"/>
    <xf numFmtId="164" fontId="10" fillId="0" borderId="0" xfId="0" applyNumberFormat="1" applyFont="1" applyFill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64" fontId="20" fillId="0" borderId="0" xfId="35" applyNumberFormat="1" applyFont="1" applyFill="1" applyBorder="1" applyAlignment="1">
      <alignment horizontal="right" vertical="center"/>
    </xf>
    <xf numFmtId="164" fontId="20" fillId="0" borderId="0" xfId="35" applyNumberFormat="1" applyFont="1" applyFill="1" applyBorder="1" applyAlignment="1">
      <alignment vertical="center"/>
    </xf>
    <xf numFmtId="164" fontId="13" fillId="0" borderId="0" xfId="37" applyNumberFormat="1" applyFont="1" applyFill="1" applyAlignment="1">
      <alignment horizontal="right" vertical="center"/>
    </xf>
    <xf numFmtId="164" fontId="13" fillId="0" borderId="0" xfId="37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19" fillId="0" borderId="0" xfId="5" applyNumberFormat="1" applyFont="1" applyFill="1" applyAlignment="1">
      <alignment horizontal="right" vertical="center"/>
    </xf>
    <xf numFmtId="0" fontId="4" fillId="0" borderId="0" xfId="0" applyFont="1" applyFill="1"/>
    <xf numFmtId="164" fontId="4" fillId="0" borderId="0" xfId="37" applyNumberFormat="1" applyFont="1" applyFill="1" applyBorder="1" applyAlignment="1">
      <alignment horizontal="right" vertical="center"/>
    </xf>
    <xf numFmtId="164" fontId="4" fillId="0" borderId="0" xfId="35" applyNumberFormat="1" applyFont="1" applyFill="1" applyAlignment="1">
      <alignment horizontal="right" vertical="center"/>
    </xf>
    <xf numFmtId="164" fontId="4" fillId="0" borderId="0" xfId="35" applyNumberFormat="1" applyFont="1" applyFill="1" applyBorder="1" applyAlignment="1">
      <alignment horizontal="right" vertical="center"/>
    </xf>
    <xf numFmtId="164" fontId="4" fillId="0" borderId="0" xfId="35" applyNumberFormat="1" applyFont="1" applyFill="1" applyBorder="1" applyAlignment="1">
      <alignment vertical="center"/>
    </xf>
    <xf numFmtId="164" fontId="5" fillId="0" borderId="0" xfId="0" applyNumberFormat="1" applyFont="1" applyFill="1"/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5" fontId="0" fillId="0" borderId="0" xfId="1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164" fontId="4" fillId="0" borderId="0" xfId="4" applyNumberFormat="1" applyFont="1" applyFill="1" applyBorder="1" applyAlignment="1">
      <alignment horizontal="center" vertical="center"/>
    </xf>
    <xf numFmtId="164" fontId="5" fillId="0" borderId="0" xfId="35" applyNumberFormat="1" applyFont="1" applyFill="1" applyBorder="1" applyAlignment="1">
      <alignment horizontal="right" vertical="center"/>
    </xf>
    <xf numFmtId="164" fontId="5" fillId="0" borderId="0" xfId="35" applyNumberFormat="1" applyFont="1" applyFill="1" applyBorder="1" applyAlignment="1">
      <alignment vertical="center"/>
    </xf>
    <xf numFmtId="164" fontId="5" fillId="0" borderId="0" xfId="35" applyNumberFormat="1" applyFont="1" applyFill="1" applyAlignment="1">
      <alignment horizontal="right" vertical="center"/>
    </xf>
    <xf numFmtId="0" fontId="0" fillId="0" borderId="0" xfId="0" applyFont="1" applyAlignment="1">
      <alignment wrapText="1"/>
    </xf>
    <xf numFmtId="0" fontId="9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Border="1" applyAlignment="1"/>
  </cellXfs>
  <cellStyles count="45">
    <cellStyle name="Comma" xfId="1" builtinId="3"/>
    <cellStyle name="Comma [0]" xfId="2" builtinId="6"/>
    <cellStyle name="Comma 18" xfId="37"/>
    <cellStyle name="Comma 2" xfId="3"/>
    <cellStyle name="Comma 2 2" xfId="41"/>
    <cellStyle name="Comma 2 2 3" xfId="36"/>
    <cellStyle name="Comma 3" xfId="4"/>
    <cellStyle name="Comma 3 2 3" xfId="34"/>
    <cellStyle name="Comma 3 5" xfId="35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9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42"/>
    <cellStyle name="Normal 29" xfId="43"/>
    <cellStyle name="Normal 3" xfId="25"/>
    <cellStyle name="Normal 30" xfId="44"/>
    <cellStyle name="Normal 4" xfId="26"/>
    <cellStyle name="Normal 41" xfId="38"/>
    <cellStyle name="Normal 5" xfId="27"/>
    <cellStyle name="Normal 6" xfId="28"/>
    <cellStyle name="Normal 7" xfId="29"/>
    <cellStyle name="Normal 8" xfId="30"/>
    <cellStyle name="Normal 9" xfId="31"/>
    <cellStyle name="Normal_Sheet1" xfId="32"/>
    <cellStyle name="Percent 2" xfId="33"/>
    <cellStyle name="Percent 3 3" xfId="4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view="pageBreakPreview" topLeftCell="A70" zoomScaleNormal="80" zoomScaleSheetLayoutView="100" workbookViewId="0">
      <selection activeCell="D72" sqref="D72"/>
    </sheetView>
  </sheetViews>
  <sheetFormatPr defaultColWidth="9.42578125" defaultRowHeight="18.600000000000001" customHeight="1" x14ac:dyDescent="0.25"/>
  <cols>
    <col min="1" max="1" width="49.42578125" style="232" customWidth="1"/>
    <col min="2" max="2" width="7.5703125" style="233" customWidth="1"/>
    <col min="3" max="3" width="1" style="232" customWidth="1"/>
    <col min="4" max="4" width="15.5703125" style="263" customWidth="1"/>
    <col min="5" max="5" width="1.28515625" style="262" customWidth="1"/>
    <col min="6" max="6" width="15.5703125" style="263" customWidth="1"/>
    <col min="7" max="7" width="1" style="263" customWidth="1"/>
    <col min="8" max="8" width="15.5703125" style="262" bestFit="1" customWidth="1"/>
    <col min="9" max="9" width="0.85546875" style="262" customWidth="1"/>
    <col min="10" max="10" width="15.5703125" style="262" bestFit="1" customWidth="1"/>
    <col min="11" max="16384" width="9.42578125" style="234"/>
  </cols>
  <sheetData>
    <row r="1" spans="1:10" s="225" customFormat="1" ht="18.75" customHeight="1" x14ac:dyDescent="0.25">
      <c r="A1" s="164" t="s">
        <v>143</v>
      </c>
      <c r="B1" s="221"/>
      <c r="C1" s="222"/>
      <c r="D1" s="223"/>
      <c r="E1" s="224"/>
      <c r="F1" s="223"/>
      <c r="G1" s="223"/>
      <c r="H1" s="224"/>
      <c r="I1" s="224"/>
      <c r="J1" s="224"/>
    </row>
    <row r="2" spans="1:10" s="231" customFormat="1" ht="18.75" customHeight="1" x14ac:dyDescent="0.25">
      <c r="A2" s="226" t="s">
        <v>48</v>
      </c>
      <c r="B2" s="227"/>
      <c r="C2" s="228"/>
      <c r="D2" s="229"/>
      <c r="E2" s="230"/>
      <c r="F2" s="229"/>
      <c r="G2" s="229"/>
      <c r="H2" s="230"/>
      <c r="I2" s="230"/>
      <c r="J2" s="230"/>
    </row>
    <row r="4" spans="1:10" ht="18.75" customHeight="1" x14ac:dyDescent="0.25">
      <c r="D4" s="311" t="s">
        <v>2</v>
      </c>
      <c r="E4" s="311"/>
      <c r="F4" s="311"/>
      <c r="G4" s="311"/>
      <c r="H4" s="312" t="s">
        <v>15</v>
      </c>
      <c r="I4" s="312"/>
      <c r="J4" s="312"/>
    </row>
    <row r="5" spans="1:10" ht="18.75" customHeight="1" x14ac:dyDescent="0.25">
      <c r="C5" s="235"/>
      <c r="D5" s="311" t="s">
        <v>16</v>
      </c>
      <c r="E5" s="311"/>
      <c r="F5" s="311"/>
      <c r="G5" s="311"/>
      <c r="H5" s="311" t="s">
        <v>16</v>
      </c>
      <c r="I5" s="311"/>
      <c r="J5" s="311"/>
    </row>
    <row r="6" spans="1:10" ht="18.75" customHeight="1" x14ac:dyDescent="0.25">
      <c r="C6" s="235"/>
      <c r="D6" s="236" t="s">
        <v>82</v>
      </c>
      <c r="E6" s="236"/>
      <c r="F6" s="236" t="s">
        <v>1</v>
      </c>
      <c r="G6" s="236"/>
      <c r="H6" s="236" t="s">
        <v>82</v>
      </c>
      <c r="I6" s="236"/>
      <c r="J6" s="236" t="s">
        <v>1</v>
      </c>
    </row>
    <row r="7" spans="1:10" ht="18.75" customHeight="1" x14ac:dyDescent="0.25">
      <c r="A7" s="235" t="s">
        <v>17</v>
      </c>
      <c r="B7" s="233" t="s">
        <v>25</v>
      </c>
      <c r="C7" s="235"/>
      <c r="D7" s="237" t="s">
        <v>178</v>
      </c>
      <c r="E7" s="238"/>
      <c r="F7" s="237" t="s">
        <v>150</v>
      </c>
      <c r="G7" s="239"/>
      <c r="H7" s="237" t="s">
        <v>178</v>
      </c>
      <c r="I7" s="238"/>
      <c r="J7" s="237" t="s">
        <v>150</v>
      </c>
    </row>
    <row r="8" spans="1:10" ht="18.75" customHeight="1" x14ac:dyDescent="0.25">
      <c r="A8" s="235"/>
      <c r="C8" s="235"/>
      <c r="D8" s="237" t="s">
        <v>177</v>
      </c>
      <c r="E8" s="238"/>
      <c r="F8" s="237"/>
      <c r="G8" s="239"/>
      <c r="H8" s="237" t="s">
        <v>177</v>
      </c>
      <c r="I8" s="238"/>
      <c r="J8" s="237"/>
    </row>
    <row r="9" spans="1:10" ht="18.75" customHeight="1" x14ac:dyDescent="0.25">
      <c r="A9" s="235"/>
      <c r="C9" s="235"/>
      <c r="D9" s="310" t="s">
        <v>84</v>
      </c>
      <c r="E9" s="310"/>
      <c r="F9" s="310"/>
      <c r="G9" s="310"/>
      <c r="H9" s="310"/>
      <c r="I9" s="310"/>
      <c r="J9" s="310"/>
    </row>
    <row r="10" spans="1:10" s="185" customFormat="1" ht="18.75" customHeight="1" x14ac:dyDescent="0.25">
      <c r="A10" s="240" t="s">
        <v>18</v>
      </c>
      <c r="B10" s="217"/>
      <c r="C10" s="217"/>
      <c r="D10" s="241"/>
      <c r="E10" s="241"/>
      <c r="F10" s="241"/>
      <c r="G10" s="241"/>
      <c r="H10" s="241"/>
      <c r="I10" s="241"/>
      <c r="J10" s="241"/>
    </row>
    <row r="11" spans="1:10" s="185" customFormat="1" ht="18.75" customHeight="1" x14ac:dyDescent="0.25">
      <c r="A11" s="242" t="s">
        <v>49</v>
      </c>
      <c r="B11" s="217"/>
      <c r="C11" s="217"/>
      <c r="D11" s="241">
        <v>564104</v>
      </c>
      <c r="E11" s="241"/>
      <c r="F11" s="241">
        <v>890729</v>
      </c>
      <c r="G11" s="241"/>
      <c r="H11" s="241">
        <v>15029</v>
      </c>
      <c r="I11" s="241"/>
      <c r="J11" s="241">
        <v>47254</v>
      </c>
    </row>
    <row r="12" spans="1:10" s="185" customFormat="1" ht="18.75" customHeight="1" x14ac:dyDescent="0.25">
      <c r="A12" s="242" t="s">
        <v>186</v>
      </c>
      <c r="B12" s="217">
        <v>2.2999999999999998</v>
      </c>
      <c r="C12" s="217"/>
      <c r="D12" s="241">
        <v>1164777</v>
      </c>
      <c r="E12" s="241"/>
      <c r="F12" s="241">
        <v>1085040</v>
      </c>
      <c r="G12" s="241"/>
      <c r="H12" s="243">
        <v>938539</v>
      </c>
      <c r="I12" s="241"/>
      <c r="J12" s="243">
        <v>965102</v>
      </c>
    </row>
    <row r="13" spans="1:10" s="185" customFormat="1" ht="18.75" customHeight="1" x14ac:dyDescent="0.25">
      <c r="A13" s="242" t="s">
        <v>187</v>
      </c>
      <c r="B13" s="217">
        <v>2</v>
      </c>
      <c r="C13" s="217"/>
      <c r="D13" s="241">
        <v>91011</v>
      </c>
      <c r="E13" s="241"/>
      <c r="F13" s="241">
        <v>121400</v>
      </c>
      <c r="G13" s="241"/>
      <c r="H13" s="243">
        <v>63475</v>
      </c>
      <c r="I13" s="241"/>
      <c r="J13" s="243">
        <v>141086</v>
      </c>
    </row>
    <row r="14" spans="1:10" s="185" customFormat="1" ht="18.75" customHeight="1" x14ac:dyDescent="0.25">
      <c r="A14" s="242" t="s">
        <v>35</v>
      </c>
      <c r="B14" s="217"/>
      <c r="C14" s="217"/>
      <c r="D14" s="241">
        <v>1023938</v>
      </c>
      <c r="E14" s="241"/>
      <c r="F14" s="241">
        <v>1179287</v>
      </c>
      <c r="G14" s="241"/>
      <c r="H14" s="241">
        <v>497876</v>
      </c>
      <c r="I14" s="241"/>
      <c r="J14" s="241">
        <v>737193</v>
      </c>
    </row>
    <row r="15" spans="1:10" s="185" customFormat="1" ht="18.75" customHeight="1" x14ac:dyDescent="0.25">
      <c r="A15" s="242" t="s">
        <v>188</v>
      </c>
      <c r="B15" s="217">
        <v>7</v>
      </c>
      <c r="C15" s="217"/>
      <c r="D15" s="241">
        <v>5013</v>
      </c>
      <c r="E15" s="241"/>
      <c r="F15" s="241">
        <v>3071</v>
      </c>
      <c r="G15" s="241"/>
      <c r="H15" s="241">
        <v>347</v>
      </c>
      <c r="I15" s="241"/>
      <c r="J15" s="241">
        <v>63</v>
      </c>
    </row>
    <row r="16" spans="1:10" s="185" customFormat="1" ht="18.75" customHeight="1" x14ac:dyDescent="0.25">
      <c r="A16" s="242" t="s">
        <v>0</v>
      </c>
      <c r="B16" s="217"/>
      <c r="C16" s="217"/>
      <c r="D16" s="241">
        <v>124040</v>
      </c>
      <c r="E16" s="241"/>
      <c r="F16" s="241">
        <v>98090</v>
      </c>
      <c r="G16" s="241"/>
      <c r="H16" s="241">
        <v>29064</v>
      </c>
      <c r="I16" s="241"/>
      <c r="J16" s="241">
        <v>43011</v>
      </c>
    </row>
    <row r="17" spans="1:10" s="185" customFormat="1" ht="18.75" customHeight="1" x14ac:dyDescent="0.25">
      <c r="A17" s="245" t="s">
        <v>50</v>
      </c>
      <c r="B17" s="217"/>
      <c r="C17" s="217"/>
      <c r="D17" s="246">
        <f>SUM(D11:D16)</f>
        <v>2972883</v>
      </c>
      <c r="E17" s="247"/>
      <c r="F17" s="246">
        <f>SUM(F11:F16)</f>
        <v>3377617</v>
      </c>
      <c r="G17" s="247"/>
      <c r="H17" s="246">
        <f>SUM(H11:H16)</f>
        <v>1544330</v>
      </c>
      <c r="I17" s="247"/>
      <c r="J17" s="246">
        <f>SUM(J11:J16)</f>
        <v>1933709</v>
      </c>
    </row>
    <row r="18" spans="1:10" ht="18.75" customHeight="1" x14ac:dyDescent="0.25">
      <c r="B18" s="217"/>
      <c r="D18" s="194"/>
      <c r="E18" s="194"/>
      <c r="F18" s="194"/>
      <c r="G18" s="194"/>
      <c r="H18" s="194"/>
      <c r="I18" s="194"/>
      <c r="J18" s="194"/>
    </row>
    <row r="19" spans="1:10" s="185" customFormat="1" ht="19.350000000000001" customHeight="1" x14ac:dyDescent="0.25">
      <c r="A19" s="240" t="s">
        <v>20</v>
      </c>
      <c r="B19" s="217"/>
      <c r="C19" s="217"/>
      <c r="D19" s="243"/>
      <c r="E19" s="241"/>
      <c r="F19" s="243"/>
      <c r="G19" s="241"/>
      <c r="H19" s="241"/>
      <c r="I19" s="241"/>
      <c r="J19" s="241"/>
    </row>
    <row r="20" spans="1:10" s="185" customFormat="1" ht="19.350000000000001" customHeight="1" x14ac:dyDescent="0.25">
      <c r="A20" s="242" t="s">
        <v>112</v>
      </c>
      <c r="B20" s="217"/>
      <c r="C20" s="217"/>
      <c r="D20" s="241">
        <v>6679</v>
      </c>
      <c r="E20" s="241"/>
      <c r="F20" s="241">
        <v>6671</v>
      </c>
      <c r="G20" s="241"/>
      <c r="H20" s="241">
        <v>6679</v>
      </c>
      <c r="I20" s="241"/>
      <c r="J20" s="241">
        <v>6671</v>
      </c>
    </row>
    <row r="21" spans="1:10" s="185" customFormat="1" ht="19.350000000000001" customHeight="1" x14ac:dyDescent="0.25">
      <c r="A21" s="242" t="s">
        <v>180</v>
      </c>
      <c r="B21" s="217">
        <v>2</v>
      </c>
      <c r="C21" s="217"/>
      <c r="D21" s="241">
        <v>0</v>
      </c>
      <c r="E21" s="241"/>
      <c r="F21" s="241">
        <v>0</v>
      </c>
      <c r="G21" s="241"/>
      <c r="H21" s="241">
        <v>140754</v>
      </c>
      <c r="I21" s="241"/>
      <c r="J21" s="241">
        <v>140754</v>
      </c>
    </row>
    <row r="22" spans="1:10" s="185" customFormat="1" ht="18.75" customHeight="1" x14ac:dyDescent="0.25">
      <c r="A22" s="242" t="s">
        <v>80</v>
      </c>
      <c r="B22" s="217">
        <v>4</v>
      </c>
      <c r="C22" s="217"/>
      <c r="D22" s="268">
        <v>28715</v>
      </c>
      <c r="E22" s="241"/>
      <c r="F22" s="241">
        <v>27674</v>
      </c>
      <c r="G22" s="241"/>
      <c r="H22" s="241">
        <v>0</v>
      </c>
      <c r="I22" s="241"/>
      <c r="J22" s="241">
        <v>0</v>
      </c>
    </row>
    <row r="23" spans="1:10" s="185" customFormat="1" ht="18.75" customHeight="1" x14ac:dyDescent="0.25">
      <c r="A23" s="242" t="s">
        <v>26</v>
      </c>
      <c r="B23" s="217">
        <v>4</v>
      </c>
      <c r="C23" s="217"/>
      <c r="D23" s="241">
        <v>0</v>
      </c>
      <c r="E23" s="241"/>
      <c r="F23" s="241">
        <v>0</v>
      </c>
      <c r="G23" s="244"/>
      <c r="H23" s="241">
        <v>2997403</v>
      </c>
      <c r="I23" s="241"/>
      <c r="J23" s="241">
        <v>2957403</v>
      </c>
    </row>
    <row r="24" spans="1:10" s="185" customFormat="1" ht="18.75" customHeight="1" x14ac:dyDescent="0.25">
      <c r="A24" s="242" t="s">
        <v>144</v>
      </c>
      <c r="B24" s="217">
        <v>7</v>
      </c>
      <c r="C24" s="217"/>
      <c r="D24" s="241">
        <v>56850</v>
      </c>
      <c r="E24" s="241"/>
      <c r="F24" s="241">
        <v>50000</v>
      </c>
      <c r="G24" s="244"/>
      <c r="H24" s="241">
        <v>55100</v>
      </c>
      <c r="I24" s="241"/>
      <c r="J24" s="241">
        <v>50000</v>
      </c>
    </row>
    <row r="25" spans="1:10" s="185" customFormat="1" ht="18.75" customHeight="1" x14ac:dyDescent="0.25">
      <c r="A25" s="242" t="s">
        <v>51</v>
      </c>
      <c r="B25" s="217"/>
      <c r="C25" s="217"/>
      <c r="D25" s="241">
        <v>672242</v>
      </c>
      <c r="E25" s="241"/>
      <c r="F25" s="241">
        <v>672242</v>
      </c>
      <c r="G25" s="244"/>
      <c r="H25" s="241">
        <v>191950</v>
      </c>
      <c r="I25" s="241"/>
      <c r="J25" s="241">
        <v>191950</v>
      </c>
    </row>
    <row r="26" spans="1:10" s="185" customFormat="1" ht="18.75" customHeight="1" x14ac:dyDescent="0.25">
      <c r="A26" s="242" t="s">
        <v>52</v>
      </c>
      <c r="B26" s="217">
        <v>5</v>
      </c>
      <c r="C26" s="217"/>
      <c r="D26" s="241">
        <v>4316614</v>
      </c>
      <c r="E26" s="241"/>
      <c r="F26" s="241">
        <v>4123077</v>
      </c>
      <c r="G26" s="241"/>
      <c r="H26" s="241">
        <v>986186</v>
      </c>
      <c r="I26" s="241"/>
      <c r="J26" s="241">
        <v>968562</v>
      </c>
    </row>
    <row r="27" spans="1:10" s="185" customFormat="1" ht="18.75" customHeight="1" x14ac:dyDescent="0.25">
      <c r="A27" s="242" t="s">
        <v>145</v>
      </c>
      <c r="B27" s="217"/>
      <c r="C27" s="217"/>
      <c r="D27" s="241">
        <v>4975</v>
      </c>
      <c r="E27" s="241"/>
      <c r="F27" s="241">
        <v>3419</v>
      </c>
      <c r="G27" s="241"/>
      <c r="H27" s="241">
        <v>2050</v>
      </c>
      <c r="I27" s="241"/>
      <c r="J27" s="241">
        <v>74</v>
      </c>
    </row>
    <row r="28" spans="1:10" s="185" customFormat="1" ht="18.75" customHeight="1" x14ac:dyDescent="0.25">
      <c r="A28" s="242" t="s">
        <v>53</v>
      </c>
      <c r="B28" s="217"/>
      <c r="C28" s="217"/>
      <c r="D28" s="241">
        <v>183500</v>
      </c>
      <c r="E28" s="241"/>
      <c r="F28" s="241">
        <v>184465</v>
      </c>
      <c r="G28" s="241"/>
      <c r="H28" s="241">
        <v>5957</v>
      </c>
      <c r="I28" s="241"/>
      <c r="J28" s="241">
        <v>5988</v>
      </c>
    </row>
    <row r="29" spans="1:10" s="185" customFormat="1" ht="18.75" customHeight="1" x14ac:dyDescent="0.25">
      <c r="A29" s="242" t="s">
        <v>236</v>
      </c>
      <c r="B29" s="217"/>
      <c r="C29" s="217"/>
      <c r="D29" s="241">
        <v>888691</v>
      </c>
      <c r="E29" s="241"/>
      <c r="F29" s="241">
        <v>886405</v>
      </c>
      <c r="G29" s="241"/>
      <c r="H29" s="244">
        <v>0</v>
      </c>
      <c r="I29" s="241"/>
      <c r="J29" s="244">
        <v>0</v>
      </c>
    </row>
    <row r="30" spans="1:10" s="185" customFormat="1" ht="18.75" customHeight="1" x14ac:dyDescent="0.25">
      <c r="A30" s="242" t="s">
        <v>54</v>
      </c>
      <c r="B30" s="217"/>
      <c r="C30" s="217"/>
      <c r="D30" s="241">
        <v>110554</v>
      </c>
      <c r="E30" s="241"/>
      <c r="F30" s="241">
        <v>110434</v>
      </c>
      <c r="G30" s="241"/>
      <c r="H30" s="241">
        <v>106747</v>
      </c>
      <c r="I30" s="241"/>
      <c r="J30" s="241">
        <v>106747</v>
      </c>
    </row>
    <row r="31" spans="1:10" s="185" customFormat="1" ht="18.75" customHeight="1" x14ac:dyDescent="0.25">
      <c r="A31" s="185" t="s">
        <v>73</v>
      </c>
      <c r="B31" s="217"/>
      <c r="C31" s="217"/>
      <c r="D31" s="241">
        <v>24830</v>
      </c>
      <c r="E31" s="241"/>
      <c r="F31" s="241">
        <v>24830</v>
      </c>
      <c r="G31" s="241"/>
      <c r="H31" s="244">
        <v>0</v>
      </c>
      <c r="I31" s="241"/>
      <c r="J31" s="244">
        <v>0</v>
      </c>
    </row>
    <row r="32" spans="1:10" s="185" customFormat="1" ht="18.75" customHeight="1" x14ac:dyDescent="0.25">
      <c r="A32" s="242" t="s">
        <v>181</v>
      </c>
      <c r="B32" s="217"/>
      <c r="C32" s="217"/>
      <c r="D32" s="241">
        <v>1709</v>
      </c>
      <c r="E32" s="241"/>
      <c r="F32" s="241">
        <v>1375</v>
      </c>
      <c r="G32" s="241"/>
      <c r="H32" s="244">
        <v>0</v>
      </c>
      <c r="I32" s="241"/>
      <c r="J32" s="244">
        <v>0</v>
      </c>
    </row>
    <row r="33" spans="1:10" s="185" customFormat="1" ht="18.75" customHeight="1" x14ac:dyDescent="0.25">
      <c r="A33" s="242" t="s">
        <v>27</v>
      </c>
      <c r="B33" s="217"/>
      <c r="C33" s="217"/>
      <c r="D33" s="243">
        <v>29613</v>
      </c>
      <c r="E33" s="241"/>
      <c r="F33" s="243">
        <v>12429</v>
      </c>
      <c r="G33" s="241"/>
      <c r="H33" s="241">
        <v>3249</v>
      </c>
      <c r="I33" s="241"/>
      <c r="J33" s="241">
        <v>3186</v>
      </c>
    </row>
    <row r="34" spans="1:10" s="185" customFormat="1" ht="18.75" customHeight="1" x14ac:dyDescent="0.25">
      <c r="A34" s="245" t="s">
        <v>55</v>
      </c>
      <c r="B34" s="217"/>
      <c r="C34" s="217"/>
      <c r="D34" s="246">
        <f>SUM(D20:D33)</f>
        <v>6324972</v>
      </c>
      <c r="E34" s="247"/>
      <c r="F34" s="246">
        <f>SUM(F20:F33)</f>
        <v>6103021</v>
      </c>
      <c r="G34" s="247"/>
      <c r="H34" s="246">
        <f>SUM(H20:H33)</f>
        <v>4496075</v>
      </c>
      <c r="I34" s="247"/>
      <c r="J34" s="282">
        <f>SUM(J20:J33)</f>
        <v>4431335</v>
      </c>
    </row>
    <row r="35" spans="1:10" s="185" customFormat="1" ht="18.75" customHeight="1" x14ac:dyDescent="0.25">
      <c r="A35" s="245"/>
      <c r="B35" s="217"/>
      <c r="C35" s="217"/>
      <c r="D35" s="247"/>
      <c r="E35" s="247"/>
      <c r="F35" s="247"/>
      <c r="G35" s="247"/>
      <c r="H35" s="247"/>
      <c r="I35" s="247"/>
      <c r="J35" s="247"/>
    </row>
    <row r="36" spans="1:10" s="185" customFormat="1" ht="18.75" customHeight="1" thickBot="1" x14ac:dyDescent="0.3">
      <c r="A36" s="248" t="s">
        <v>21</v>
      </c>
      <c r="B36" s="217"/>
      <c r="C36" s="217"/>
      <c r="D36" s="249">
        <f>+D17+D34</f>
        <v>9297855</v>
      </c>
      <c r="E36" s="247"/>
      <c r="F36" s="249">
        <f>+F17+F34</f>
        <v>9480638</v>
      </c>
      <c r="G36" s="247"/>
      <c r="H36" s="249">
        <f>+H17+H34</f>
        <v>6040405</v>
      </c>
      <c r="I36" s="247"/>
      <c r="J36" s="249">
        <f>+J17+J34</f>
        <v>6365044</v>
      </c>
    </row>
    <row r="37" spans="1:10" s="185" customFormat="1" ht="18.75" customHeight="1" thickTop="1" x14ac:dyDescent="0.25">
      <c r="A37" s="232"/>
      <c r="B37" s="233"/>
      <c r="C37" s="232"/>
      <c r="D37" s="194"/>
      <c r="E37" s="194"/>
      <c r="F37" s="194"/>
      <c r="G37" s="194"/>
      <c r="H37" s="194"/>
      <c r="I37" s="194"/>
      <c r="J37" s="194"/>
    </row>
    <row r="38" spans="1:10" ht="18.75" customHeight="1" x14ac:dyDescent="0.25">
      <c r="A38" s="197"/>
      <c r="B38" s="198"/>
      <c r="C38" s="197"/>
      <c r="D38" s="189"/>
      <c r="E38" s="194"/>
      <c r="F38" s="189"/>
      <c r="G38" s="189"/>
      <c r="H38" s="189"/>
      <c r="I38" s="194"/>
      <c r="J38" s="189"/>
    </row>
    <row r="39" spans="1:10" ht="18.75" customHeight="1" x14ac:dyDescent="0.25">
      <c r="A39" s="164" t="s">
        <v>143</v>
      </c>
      <c r="B39" s="203"/>
      <c r="C39" s="250"/>
      <c r="D39" s="204"/>
      <c r="E39" s="205"/>
      <c r="F39" s="204"/>
      <c r="G39" s="204"/>
      <c r="H39" s="205"/>
      <c r="I39" s="205"/>
      <c r="J39" s="205"/>
    </row>
    <row r="40" spans="1:10" s="225" customFormat="1" ht="18.75" customHeight="1" x14ac:dyDescent="0.25">
      <c r="A40" s="226" t="str">
        <f>A2</f>
        <v>Statement of financial position</v>
      </c>
      <c r="B40" s="206"/>
      <c r="C40" s="251"/>
      <c r="D40" s="207"/>
      <c r="E40" s="196"/>
      <c r="F40" s="207"/>
      <c r="G40" s="207"/>
      <c r="H40" s="196"/>
      <c r="I40" s="196"/>
      <c r="J40" s="196"/>
    </row>
    <row r="41" spans="1:10" s="231" customFormat="1" ht="18.75" customHeight="1" x14ac:dyDescent="0.25">
      <c r="A41" s="197"/>
      <c r="B41" s="198"/>
      <c r="C41" s="197"/>
      <c r="D41" s="199"/>
      <c r="E41" s="194"/>
      <c r="F41" s="199"/>
      <c r="G41" s="199"/>
      <c r="H41" s="194"/>
      <c r="I41" s="194"/>
      <c r="J41" s="194"/>
    </row>
    <row r="42" spans="1:10" ht="18.75" customHeight="1" x14ac:dyDescent="0.25">
      <c r="A42" s="197"/>
      <c r="D42" s="311" t="s">
        <v>2</v>
      </c>
      <c r="E42" s="311"/>
      <c r="F42" s="311"/>
      <c r="G42" s="311"/>
      <c r="H42" s="312" t="s">
        <v>15</v>
      </c>
      <c r="I42" s="312"/>
      <c r="J42" s="312"/>
    </row>
    <row r="43" spans="1:10" ht="18" customHeight="1" x14ac:dyDescent="0.25">
      <c r="A43" s="197"/>
      <c r="C43" s="235"/>
      <c r="D43" s="311" t="s">
        <v>16</v>
      </c>
      <c r="E43" s="311"/>
      <c r="F43" s="311"/>
      <c r="G43" s="311"/>
      <c r="H43" s="311" t="s">
        <v>16</v>
      </c>
      <c r="I43" s="311"/>
      <c r="J43" s="311"/>
    </row>
    <row r="44" spans="1:10" ht="18" customHeight="1" x14ac:dyDescent="0.25">
      <c r="C44" s="235"/>
      <c r="D44" s="236" t="s">
        <v>82</v>
      </c>
      <c r="E44" s="236"/>
      <c r="F44" s="236" t="s">
        <v>1</v>
      </c>
      <c r="G44" s="236"/>
      <c r="H44" s="236" t="s">
        <v>82</v>
      </c>
      <c r="I44" s="236"/>
      <c r="J44" s="236" t="s">
        <v>1</v>
      </c>
    </row>
    <row r="45" spans="1:10" ht="18" customHeight="1" x14ac:dyDescent="0.25">
      <c r="A45" s="248" t="s">
        <v>113</v>
      </c>
      <c r="B45" s="233" t="s">
        <v>25</v>
      </c>
      <c r="C45" s="235"/>
      <c r="D45" s="237" t="s">
        <v>178</v>
      </c>
      <c r="E45" s="238"/>
      <c r="F45" s="237" t="s">
        <v>150</v>
      </c>
      <c r="G45" s="239"/>
      <c r="H45" s="237" t="s">
        <v>178</v>
      </c>
      <c r="I45" s="238"/>
      <c r="J45" s="237" t="s">
        <v>150</v>
      </c>
    </row>
    <row r="46" spans="1:10" ht="18" customHeight="1" x14ac:dyDescent="0.25">
      <c r="A46" s="248"/>
      <c r="C46" s="235"/>
      <c r="D46" s="237" t="s">
        <v>177</v>
      </c>
      <c r="E46" s="238"/>
      <c r="F46" s="237"/>
      <c r="G46" s="239"/>
      <c r="H46" s="237" t="s">
        <v>177</v>
      </c>
      <c r="I46" s="238"/>
      <c r="J46" s="237"/>
    </row>
    <row r="47" spans="1:10" ht="18" customHeight="1" x14ac:dyDescent="0.25">
      <c r="A47" s="197"/>
      <c r="D47" s="310" t="s">
        <v>84</v>
      </c>
      <c r="E47" s="310"/>
      <c r="F47" s="310"/>
      <c r="G47" s="310"/>
      <c r="H47" s="310"/>
      <c r="I47" s="310"/>
      <c r="J47" s="310"/>
    </row>
    <row r="48" spans="1:10" ht="18" customHeight="1" x14ac:dyDescent="0.25">
      <c r="A48" s="252" t="s">
        <v>19</v>
      </c>
      <c r="B48" s="217"/>
      <c r="C48" s="253"/>
      <c r="D48" s="241"/>
      <c r="E48" s="241"/>
      <c r="F48" s="241"/>
      <c r="G48" s="241"/>
      <c r="H48" s="241"/>
      <c r="I48" s="241"/>
      <c r="J48" s="241"/>
    </row>
    <row r="49" spans="1:10" s="185" customFormat="1" ht="18.75" customHeight="1" x14ac:dyDescent="0.25">
      <c r="A49" s="185" t="s">
        <v>99</v>
      </c>
      <c r="B49" s="217"/>
      <c r="C49" s="217"/>
      <c r="D49" s="241"/>
      <c r="E49" s="241"/>
      <c r="F49" s="241"/>
      <c r="G49" s="241"/>
      <c r="H49" s="241"/>
      <c r="I49" s="241"/>
      <c r="J49" s="241"/>
    </row>
    <row r="50" spans="1:10" s="185" customFormat="1" ht="18.75" customHeight="1" x14ac:dyDescent="0.25">
      <c r="A50" s="185" t="s">
        <v>74</v>
      </c>
      <c r="B50" s="217"/>
      <c r="C50" s="217"/>
      <c r="D50" s="241">
        <v>2806376</v>
      </c>
      <c r="E50" s="241"/>
      <c r="F50" s="241">
        <v>3096286</v>
      </c>
      <c r="G50" s="241"/>
      <c r="H50" s="241">
        <v>2472775</v>
      </c>
      <c r="I50" s="241"/>
      <c r="J50" s="241">
        <v>2767158</v>
      </c>
    </row>
    <row r="51" spans="1:10" s="185" customFormat="1" ht="18.75" customHeight="1" x14ac:dyDescent="0.25">
      <c r="A51" s="242" t="s">
        <v>190</v>
      </c>
      <c r="B51" s="217">
        <v>2</v>
      </c>
      <c r="C51" s="217"/>
      <c r="D51" s="241">
        <v>390576</v>
      </c>
      <c r="E51" s="241"/>
      <c r="F51" s="241">
        <v>301318</v>
      </c>
      <c r="G51" s="241"/>
      <c r="H51" s="241">
        <v>28386</v>
      </c>
      <c r="I51" s="241"/>
      <c r="J51" s="241">
        <v>46518</v>
      </c>
    </row>
    <row r="52" spans="1:10" s="185" customFormat="1" ht="18.75" customHeight="1" x14ac:dyDescent="0.25">
      <c r="A52" s="242" t="s">
        <v>191</v>
      </c>
      <c r="B52" s="217">
        <v>2</v>
      </c>
      <c r="C52" s="217"/>
      <c r="D52" s="241">
        <v>185099</v>
      </c>
      <c r="E52" s="241"/>
      <c r="F52" s="241">
        <v>210115</v>
      </c>
      <c r="G52" s="241"/>
      <c r="H52" s="241">
        <v>38330</v>
      </c>
      <c r="I52" s="241"/>
      <c r="J52" s="241">
        <v>44512</v>
      </c>
    </row>
    <row r="53" spans="1:10" s="185" customFormat="1" ht="18.75" customHeight="1" x14ac:dyDescent="0.25">
      <c r="A53" s="242" t="s">
        <v>100</v>
      </c>
      <c r="B53" s="217">
        <v>2</v>
      </c>
      <c r="C53" s="217"/>
      <c r="D53" s="241">
        <v>0</v>
      </c>
      <c r="E53" s="241"/>
      <c r="F53" s="241">
        <v>0</v>
      </c>
      <c r="G53" s="241"/>
      <c r="H53" s="241">
        <v>47000</v>
      </c>
      <c r="I53" s="241"/>
      <c r="J53" s="241">
        <v>47000</v>
      </c>
    </row>
    <row r="54" spans="1:10" s="185" customFormat="1" ht="18.75" customHeight="1" x14ac:dyDescent="0.25">
      <c r="A54" s="185" t="s">
        <v>106</v>
      </c>
      <c r="B54" s="217"/>
      <c r="C54" s="217"/>
      <c r="D54" s="241"/>
      <c r="E54" s="200"/>
      <c r="F54" s="241"/>
      <c r="G54" s="241"/>
      <c r="H54" s="241"/>
      <c r="I54" s="241"/>
      <c r="J54" s="241"/>
    </row>
    <row r="55" spans="1:10" s="185" customFormat="1" ht="18.75" customHeight="1" x14ac:dyDescent="0.25">
      <c r="A55" s="185" t="s">
        <v>74</v>
      </c>
      <c r="B55" s="217"/>
      <c r="C55" s="217"/>
      <c r="D55" s="241">
        <v>181150</v>
      </c>
      <c r="E55" s="200"/>
      <c r="F55" s="241">
        <v>152950</v>
      </c>
      <c r="G55" s="241"/>
      <c r="H55" s="241">
        <v>130750</v>
      </c>
      <c r="I55" s="241"/>
      <c r="J55" s="241">
        <v>127750</v>
      </c>
    </row>
    <row r="56" spans="1:10" s="185" customFormat="1" ht="18.75" customHeight="1" x14ac:dyDescent="0.25">
      <c r="A56" s="185" t="s">
        <v>133</v>
      </c>
      <c r="B56" s="217"/>
      <c r="C56" s="217"/>
      <c r="D56" s="241">
        <v>7557</v>
      </c>
      <c r="E56" s="241"/>
      <c r="F56" s="241">
        <v>12490</v>
      </c>
      <c r="G56" s="241"/>
      <c r="H56" s="241">
        <v>4139</v>
      </c>
      <c r="I56" s="241"/>
      <c r="J56" s="241">
        <v>8918</v>
      </c>
    </row>
    <row r="57" spans="1:10" s="185" customFormat="1" ht="18.75" customHeight="1" x14ac:dyDescent="0.25">
      <c r="A57" s="185" t="s">
        <v>183</v>
      </c>
      <c r="B57" s="217"/>
      <c r="C57" s="217"/>
      <c r="D57" s="241">
        <v>101999</v>
      </c>
      <c r="E57" s="241"/>
      <c r="F57" s="241">
        <v>61632</v>
      </c>
      <c r="G57" s="241"/>
      <c r="H57" s="241">
        <v>17017</v>
      </c>
      <c r="I57" s="241"/>
      <c r="J57" s="241">
        <v>4375</v>
      </c>
    </row>
    <row r="58" spans="1:10" s="185" customFormat="1" ht="18.75" customHeight="1" x14ac:dyDescent="0.25">
      <c r="A58" s="242" t="s">
        <v>70</v>
      </c>
      <c r="B58" s="217"/>
      <c r="C58" s="217"/>
      <c r="D58" s="241">
        <v>92216</v>
      </c>
      <c r="E58" s="241"/>
      <c r="F58" s="241">
        <v>131463</v>
      </c>
      <c r="G58" s="241"/>
      <c r="H58" s="241">
        <v>26848</v>
      </c>
      <c r="I58" s="241"/>
      <c r="J58" s="241">
        <v>74109</v>
      </c>
    </row>
    <row r="59" spans="1:10" s="185" customFormat="1" ht="18.75" customHeight="1" x14ac:dyDescent="0.25">
      <c r="A59" s="242" t="s">
        <v>182</v>
      </c>
      <c r="B59" s="217"/>
      <c r="C59" s="217"/>
      <c r="D59" s="241">
        <v>0</v>
      </c>
      <c r="E59" s="241"/>
      <c r="F59" s="241">
        <v>34364</v>
      </c>
      <c r="G59" s="241"/>
      <c r="H59" s="241">
        <v>0</v>
      </c>
      <c r="I59" s="241"/>
      <c r="J59" s="241">
        <v>0</v>
      </c>
    </row>
    <row r="60" spans="1:10" s="185" customFormat="1" ht="18.75" customHeight="1" x14ac:dyDescent="0.25">
      <c r="A60" s="242" t="s">
        <v>189</v>
      </c>
      <c r="B60" s="217">
        <v>7</v>
      </c>
      <c r="C60" s="217"/>
      <c r="D60" s="241">
        <v>4101</v>
      </c>
      <c r="E60" s="241"/>
      <c r="F60" s="241">
        <v>3514</v>
      </c>
      <c r="G60" s="241"/>
      <c r="H60" s="241">
        <v>1651</v>
      </c>
      <c r="I60" s="241"/>
      <c r="J60" s="241">
        <v>2361</v>
      </c>
    </row>
    <row r="61" spans="1:10" s="185" customFormat="1" ht="18.75" customHeight="1" x14ac:dyDescent="0.25">
      <c r="A61" s="242" t="s">
        <v>7</v>
      </c>
      <c r="B61" s="217"/>
      <c r="C61" s="217"/>
      <c r="D61" s="241">
        <v>6535</v>
      </c>
      <c r="E61" s="241"/>
      <c r="F61" s="241">
        <v>32238</v>
      </c>
      <c r="G61" s="241"/>
      <c r="H61" s="241">
        <v>1702</v>
      </c>
      <c r="I61" s="241"/>
      <c r="J61" s="241">
        <v>2486</v>
      </c>
    </row>
    <row r="62" spans="1:10" s="185" customFormat="1" ht="18.75" customHeight="1" x14ac:dyDescent="0.25">
      <c r="A62" s="245" t="s">
        <v>56</v>
      </c>
      <c r="B62" s="217"/>
      <c r="C62" s="217"/>
      <c r="D62" s="246">
        <f>SUM(D50:D61)</f>
        <v>3775609</v>
      </c>
      <c r="E62" s="247"/>
      <c r="F62" s="246">
        <f>SUM(F50:F61)</f>
        <v>4036370</v>
      </c>
      <c r="G62" s="247"/>
      <c r="H62" s="246">
        <f>SUM(H50:H61)</f>
        <v>2768598</v>
      </c>
      <c r="I62" s="247"/>
      <c r="J62" s="246">
        <f>SUM(J50:J61)</f>
        <v>3125187</v>
      </c>
    </row>
    <row r="63" spans="1:10" s="185" customFormat="1" ht="18.75" customHeight="1" x14ac:dyDescent="0.25">
      <c r="A63" s="232"/>
      <c r="B63" s="217"/>
      <c r="C63" s="232"/>
      <c r="D63" s="194"/>
      <c r="E63" s="194"/>
      <c r="F63" s="194"/>
      <c r="G63" s="194"/>
      <c r="H63" s="194"/>
      <c r="I63" s="194"/>
      <c r="J63" s="194"/>
    </row>
    <row r="64" spans="1:10" s="185" customFormat="1" ht="18.75" customHeight="1" x14ac:dyDescent="0.25">
      <c r="A64" s="240" t="s">
        <v>57</v>
      </c>
      <c r="B64" s="217"/>
      <c r="C64" s="217"/>
      <c r="D64" s="241"/>
      <c r="E64" s="241"/>
      <c r="F64" s="241"/>
      <c r="G64" s="241"/>
      <c r="H64" s="241"/>
      <c r="I64" s="241"/>
      <c r="J64" s="241"/>
    </row>
    <row r="65" spans="1:10" ht="15" x14ac:dyDescent="0.25">
      <c r="A65" s="254" t="s">
        <v>192</v>
      </c>
      <c r="B65" s="217"/>
      <c r="C65" s="217"/>
      <c r="D65" s="241">
        <v>782090</v>
      </c>
      <c r="E65" s="241"/>
      <c r="F65" s="241">
        <v>842290</v>
      </c>
      <c r="G65" s="241"/>
      <c r="H65" s="244">
        <v>392340</v>
      </c>
      <c r="I65" s="241"/>
      <c r="J65" s="244">
        <v>427340</v>
      </c>
    </row>
    <row r="66" spans="1:10" s="185" customFormat="1" ht="18.75" customHeight="1" x14ac:dyDescent="0.25">
      <c r="A66" s="254" t="s">
        <v>152</v>
      </c>
      <c r="B66" s="217"/>
      <c r="C66" s="217"/>
      <c r="D66" s="241">
        <v>9202</v>
      </c>
      <c r="E66" s="241"/>
      <c r="F66" s="241">
        <v>10281</v>
      </c>
      <c r="G66" s="241"/>
      <c r="H66" s="244">
        <v>5234</v>
      </c>
      <c r="I66" s="241"/>
      <c r="J66" s="244">
        <v>5400</v>
      </c>
    </row>
    <row r="67" spans="1:10" s="185" customFormat="1" ht="18.75" customHeight="1" x14ac:dyDescent="0.25">
      <c r="A67" s="242" t="s">
        <v>98</v>
      </c>
      <c r="B67" s="217"/>
      <c r="C67" s="217"/>
      <c r="D67" s="241">
        <v>102699</v>
      </c>
      <c r="E67" s="241"/>
      <c r="F67" s="241">
        <v>99832</v>
      </c>
      <c r="G67" s="241"/>
      <c r="H67" s="241">
        <v>65798</v>
      </c>
      <c r="I67" s="241"/>
      <c r="J67" s="241">
        <v>65378</v>
      </c>
    </row>
    <row r="68" spans="1:10" s="185" customFormat="1" ht="18.75" customHeight="1" x14ac:dyDescent="0.25">
      <c r="A68" s="242" t="s">
        <v>58</v>
      </c>
      <c r="B68" s="217"/>
      <c r="C68" s="217"/>
      <c r="D68" s="241">
        <v>390437</v>
      </c>
      <c r="E68" s="241"/>
      <c r="F68" s="241">
        <v>393740</v>
      </c>
      <c r="G68" s="241"/>
      <c r="H68" s="255">
        <v>51158</v>
      </c>
      <c r="I68" s="200"/>
      <c r="J68" s="255">
        <v>55775</v>
      </c>
    </row>
    <row r="69" spans="1:10" s="185" customFormat="1" ht="18.75" customHeight="1" x14ac:dyDescent="0.25">
      <c r="A69" s="242" t="s">
        <v>81</v>
      </c>
      <c r="B69" s="217"/>
      <c r="C69" s="217"/>
      <c r="D69" s="241">
        <v>3504</v>
      </c>
      <c r="E69" s="241"/>
      <c r="F69" s="268">
        <v>6836</v>
      </c>
      <c r="G69" s="241"/>
      <c r="H69" s="244">
        <v>0</v>
      </c>
      <c r="I69" s="200"/>
      <c r="J69" s="244">
        <v>0</v>
      </c>
    </row>
    <row r="70" spans="1:10" s="185" customFormat="1" ht="18.75" customHeight="1" x14ac:dyDescent="0.25">
      <c r="A70" s="245" t="s">
        <v>59</v>
      </c>
      <c r="B70" s="217"/>
      <c r="C70" s="217"/>
      <c r="D70" s="246">
        <f>SUM(D65:D69)</f>
        <v>1287932</v>
      </c>
      <c r="E70" s="247"/>
      <c r="F70" s="246">
        <f>SUM(F65:F69)</f>
        <v>1352979</v>
      </c>
      <c r="G70" s="247"/>
      <c r="H70" s="246">
        <f>SUM(H65:H69)</f>
        <v>514530</v>
      </c>
      <c r="I70" s="247"/>
      <c r="J70" s="246">
        <f>SUM(J65:J69)</f>
        <v>553893</v>
      </c>
    </row>
    <row r="71" spans="1:10" s="185" customFormat="1" ht="5.85" customHeight="1" x14ac:dyDescent="0.25">
      <c r="A71" s="245"/>
      <c r="B71" s="217"/>
      <c r="C71" s="217"/>
      <c r="D71" s="256"/>
      <c r="E71" s="247"/>
      <c r="F71" s="256"/>
      <c r="G71" s="247"/>
      <c r="H71" s="256"/>
      <c r="I71" s="247"/>
      <c r="J71" s="256"/>
    </row>
    <row r="72" spans="1:10" s="185" customFormat="1" ht="18" customHeight="1" x14ac:dyDescent="0.25">
      <c r="A72" s="248" t="s">
        <v>22</v>
      </c>
      <c r="B72" s="217"/>
      <c r="C72" s="217"/>
      <c r="D72" s="257">
        <f>D62+D70</f>
        <v>5063541</v>
      </c>
      <c r="E72" s="247"/>
      <c r="F72" s="257">
        <f>F62+F70</f>
        <v>5389349</v>
      </c>
      <c r="G72" s="247"/>
      <c r="H72" s="257">
        <f>H62+H70</f>
        <v>3283128</v>
      </c>
      <c r="I72" s="247"/>
      <c r="J72" s="257">
        <f>J62+J70</f>
        <v>3679080</v>
      </c>
    </row>
    <row r="73" spans="1:10" s="185" customFormat="1" ht="16.350000000000001" customHeight="1" x14ac:dyDescent="0.25">
      <c r="A73" s="232"/>
      <c r="B73" s="217"/>
      <c r="C73" s="232"/>
      <c r="D73" s="194"/>
      <c r="E73" s="194"/>
      <c r="F73" s="194"/>
      <c r="G73" s="194"/>
      <c r="H73" s="194"/>
      <c r="I73" s="194"/>
      <c r="J73" s="194"/>
    </row>
    <row r="74" spans="1:10" s="185" customFormat="1" ht="18.75" customHeight="1" x14ac:dyDescent="0.25">
      <c r="A74" s="258" t="s">
        <v>114</v>
      </c>
      <c r="B74" s="217"/>
      <c r="C74" s="232"/>
      <c r="D74" s="194"/>
      <c r="E74" s="194"/>
      <c r="F74" s="194"/>
      <c r="G74" s="194"/>
      <c r="H74" s="194"/>
      <c r="I74" s="194"/>
      <c r="J74" s="194"/>
    </row>
    <row r="75" spans="1:10" ht="15" x14ac:dyDescent="0.25">
      <c r="A75" s="185" t="s">
        <v>60</v>
      </c>
      <c r="B75" s="217"/>
      <c r="C75" s="217"/>
      <c r="D75" s="241"/>
      <c r="E75" s="241"/>
      <c r="F75" s="241"/>
      <c r="G75" s="241"/>
      <c r="H75" s="241"/>
      <c r="I75" s="241"/>
      <c r="J75" s="241"/>
    </row>
    <row r="76" spans="1:10" s="185" customFormat="1" ht="18" customHeight="1" thickBot="1" x14ac:dyDescent="0.3">
      <c r="A76" s="308" t="s">
        <v>109</v>
      </c>
      <c r="B76" s="217"/>
      <c r="C76" s="217"/>
      <c r="D76" s="218">
        <v>1022220</v>
      </c>
      <c r="E76" s="219"/>
      <c r="F76" s="218">
        <v>1022220</v>
      </c>
      <c r="G76" s="219"/>
      <c r="H76" s="218">
        <v>1022220</v>
      </c>
      <c r="I76" s="219"/>
      <c r="J76" s="218">
        <v>1022220</v>
      </c>
    </row>
    <row r="77" spans="1:10" s="185" customFormat="1" ht="18" customHeight="1" thickTop="1" x14ac:dyDescent="0.25">
      <c r="A77" s="308" t="s">
        <v>115</v>
      </c>
      <c r="B77" s="217"/>
      <c r="C77" s="217"/>
      <c r="D77" s="219">
        <v>817775</v>
      </c>
      <c r="E77" s="220"/>
      <c r="F77" s="219">
        <v>817775</v>
      </c>
      <c r="G77" s="219"/>
      <c r="H77" s="219">
        <v>817775</v>
      </c>
      <c r="I77" s="220"/>
      <c r="J77" s="219">
        <v>817775</v>
      </c>
    </row>
    <row r="78" spans="1:10" s="185" customFormat="1" ht="18" customHeight="1" x14ac:dyDescent="0.25">
      <c r="A78" s="259" t="s">
        <v>147</v>
      </c>
      <c r="B78" s="217"/>
      <c r="C78" s="217"/>
      <c r="D78" s="241"/>
      <c r="E78" s="241"/>
      <c r="F78" s="241"/>
      <c r="G78" s="241"/>
      <c r="H78" s="241"/>
      <c r="I78" s="241"/>
      <c r="J78" s="241"/>
    </row>
    <row r="79" spans="1:10" s="185" customFormat="1" ht="18" customHeight="1" x14ac:dyDescent="0.25">
      <c r="A79" s="259" t="s">
        <v>101</v>
      </c>
      <c r="B79" s="217"/>
      <c r="C79" s="217"/>
      <c r="D79" s="241">
        <v>504943</v>
      </c>
      <c r="E79" s="241"/>
      <c r="F79" s="241">
        <v>504943</v>
      </c>
      <c r="G79" s="241"/>
      <c r="H79" s="241">
        <v>504943</v>
      </c>
      <c r="I79" s="241"/>
      <c r="J79" s="241">
        <v>504943</v>
      </c>
    </row>
    <row r="80" spans="1:10" s="185" customFormat="1" ht="18" customHeight="1" x14ac:dyDescent="0.25">
      <c r="A80" s="259" t="s">
        <v>146</v>
      </c>
      <c r="B80" s="217"/>
      <c r="C80" s="217"/>
      <c r="D80" s="241">
        <v>17395</v>
      </c>
      <c r="E80" s="241"/>
      <c r="F80" s="241">
        <v>17395</v>
      </c>
      <c r="G80" s="241"/>
      <c r="H80" s="241">
        <v>0</v>
      </c>
      <c r="I80" s="241"/>
      <c r="J80" s="241">
        <v>0</v>
      </c>
    </row>
    <row r="81" spans="1:10" s="185" customFormat="1" ht="18" customHeight="1" x14ac:dyDescent="0.25">
      <c r="A81" s="259" t="s">
        <v>184</v>
      </c>
      <c r="B81" s="217"/>
      <c r="C81" s="217"/>
      <c r="D81" s="241">
        <v>507176</v>
      </c>
      <c r="E81" s="241"/>
      <c r="F81" s="241">
        <v>507176</v>
      </c>
      <c r="G81" s="241"/>
      <c r="H81" s="241">
        <v>0</v>
      </c>
      <c r="I81" s="241"/>
      <c r="J81" s="241">
        <v>0</v>
      </c>
    </row>
    <row r="82" spans="1:10" s="185" customFormat="1" ht="18.75" customHeight="1" x14ac:dyDescent="0.25">
      <c r="A82" s="242" t="s">
        <v>8</v>
      </c>
      <c r="B82" s="217"/>
      <c r="C82" s="217"/>
      <c r="D82" s="241"/>
      <c r="E82" s="241"/>
      <c r="F82" s="241"/>
      <c r="G82" s="241"/>
      <c r="H82" s="241"/>
      <c r="I82" s="241"/>
      <c r="J82" s="241"/>
    </row>
    <row r="83" spans="1:10" s="185" customFormat="1" ht="18" customHeight="1" x14ac:dyDescent="0.25">
      <c r="A83" s="259" t="s">
        <v>61</v>
      </c>
      <c r="B83" s="217"/>
      <c r="C83" s="217"/>
      <c r="D83" s="241"/>
      <c r="E83" s="241"/>
      <c r="F83" s="241"/>
      <c r="G83" s="241"/>
      <c r="H83" s="241"/>
      <c r="I83" s="241"/>
      <c r="J83" s="241"/>
    </row>
    <row r="84" spans="1:10" s="185" customFormat="1" ht="18.75" customHeight="1" x14ac:dyDescent="0.25">
      <c r="A84" s="259" t="s">
        <v>116</v>
      </c>
      <c r="B84" s="217"/>
      <c r="C84" s="217"/>
      <c r="D84" s="268">
        <v>136899</v>
      </c>
      <c r="E84" s="268"/>
      <c r="F84" s="268">
        <v>133188</v>
      </c>
      <c r="G84" s="268"/>
      <c r="H84" s="268">
        <v>88506</v>
      </c>
      <c r="I84" s="268"/>
      <c r="J84" s="268">
        <v>88506</v>
      </c>
    </row>
    <row r="85" spans="1:10" s="185" customFormat="1" ht="18.75" customHeight="1" x14ac:dyDescent="0.25">
      <c r="A85" s="259" t="s">
        <v>209</v>
      </c>
      <c r="B85" s="217"/>
      <c r="C85" s="217"/>
      <c r="D85" s="268">
        <f>'SCE (conso)-5'!N38</f>
        <v>368261</v>
      </c>
      <c r="E85" s="268"/>
      <c r="F85" s="268">
        <v>220140</v>
      </c>
      <c r="G85" s="268"/>
      <c r="H85" s="268">
        <f>'SCE-6'!H29</f>
        <v>876973</v>
      </c>
      <c r="I85" s="268"/>
      <c r="J85" s="268">
        <v>789428</v>
      </c>
    </row>
    <row r="86" spans="1:10" s="185" customFormat="1" ht="18.75" customHeight="1" x14ac:dyDescent="0.25">
      <c r="A86" s="259" t="s">
        <v>117</v>
      </c>
      <c r="B86" s="217"/>
      <c r="C86" s="217"/>
      <c r="D86" s="279">
        <f>'SCE (conso)-5'!X38</f>
        <v>1358094</v>
      </c>
      <c r="E86" s="268"/>
      <c r="F86" s="279">
        <v>1377275</v>
      </c>
      <c r="G86" s="268"/>
      <c r="H86" s="279">
        <f>'SCE-6'!J29</f>
        <v>469080</v>
      </c>
      <c r="I86" s="268"/>
      <c r="J86" s="279">
        <v>485312</v>
      </c>
    </row>
    <row r="87" spans="1:10" s="185" customFormat="1" ht="18.75" customHeight="1" x14ac:dyDescent="0.25">
      <c r="A87" s="248" t="s">
        <v>148</v>
      </c>
      <c r="B87" s="217"/>
      <c r="C87" s="217"/>
      <c r="D87" s="296"/>
      <c r="E87" s="296"/>
      <c r="F87" s="296"/>
      <c r="G87" s="296"/>
      <c r="H87" s="296"/>
      <c r="I87" s="247"/>
      <c r="J87" s="247"/>
    </row>
    <row r="88" spans="1:10" s="185" customFormat="1" ht="18.75" customHeight="1" x14ac:dyDescent="0.25">
      <c r="A88" s="248" t="s">
        <v>149</v>
      </c>
      <c r="B88" s="217"/>
      <c r="C88" s="217"/>
      <c r="D88" s="247">
        <f>SUM(D77:D86)</f>
        <v>3710543</v>
      </c>
      <c r="E88" s="247"/>
      <c r="F88" s="247">
        <f>SUM(F77:F86)</f>
        <v>3577892</v>
      </c>
      <c r="G88" s="247"/>
      <c r="H88" s="247">
        <f>SUM(H77:H86)</f>
        <v>2757277</v>
      </c>
      <c r="I88" s="247"/>
      <c r="J88" s="247">
        <f>SUM(J77:J86)</f>
        <v>2685964</v>
      </c>
    </row>
    <row r="89" spans="1:10" s="185" customFormat="1" ht="18.75" customHeight="1" x14ac:dyDescent="0.25">
      <c r="A89" s="242" t="s">
        <v>71</v>
      </c>
      <c r="B89" s="217"/>
      <c r="C89" s="217"/>
      <c r="D89" s="279">
        <f>'SCE (conso)-5'!AB38</f>
        <v>523771</v>
      </c>
      <c r="E89" s="241"/>
      <c r="F89" s="241">
        <v>513397</v>
      </c>
      <c r="G89" s="241"/>
      <c r="H89" s="260">
        <v>0</v>
      </c>
      <c r="I89" s="214"/>
      <c r="J89" s="260">
        <v>0</v>
      </c>
    </row>
    <row r="90" spans="1:10" s="185" customFormat="1" ht="18.75" customHeight="1" x14ac:dyDescent="0.25">
      <c r="A90" s="248" t="s">
        <v>28</v>
      </c>
      <c r="B90" s="217"/>
      <c r="C90" s="217"/>
      <c r="D90" s="246">
        <f>SUM(D88:D89)</f>
        <v>4234314</v>
      </c>
      <c r="E90" s="247"/>
      <c r="F90" s="246">
        <f>SUM(F88:F89)</f>
        <v>4091289</v>
      </c>
      <c r="G90" s="247"/>
      <c r="H90" s="246">
        <f>SUM(H88:H89)</f>
        <v>2757277</v>
      </c>
      <c r="I90" s="247"/>
      <c r="J90" s="246">
        <f>SUM(J88:J89)</f>
        <v>2685964</v>
      </c>
    </row>
    <row r="91" spans="1:10" s="185" customFormat="1" ht="18.75" customHeight="1" x14ac:dyDescent="0.25">
      <c r="A91" s="248"/>
      <c r="B91" s="217"/>
      <c r="C91" s="217"/>
      <c r="D91" s="247"/>
      <c r="E91" s="247"/>
      <c r="F91" s="247"/>
      <c r="G91" s="247"/>
      <c r="H91" s="247"/>
      <c r="I91" s="247"/>
      <c r="J91" s="247"/>
    </row>
    <row r="92" spans="1:10" s="185" customFormat="1" ht="18.75" customHeight="1" thickBot="1" x14ac:dyDescent="0.3">
      <c r="A92" s="248" t="s">
        <v>118</v>
      </c>
      <c r="B92" s="217"/>
      <c r="C92" s="217"/>
      <c r="D92" s="249">
        <f>+D90+D72</f>
        <v>9297855</v>
      </c>
      <c r="E92" s="247"/>
      <c r="F92" s="249">
        <f>+F90+F72</f>
        <v>9480638</v>
      </c>
      <c r="G92" s="247"/>
      <c r="H92" s="249">
        <f>H90+H72</f>
        <v>6040405</v>
      </c>
      <c r="I92" s="247"/>
      <c r="J92" s="249">
        <f>J90+J72</f>
        <v>6365044</v>
      </c>
    </row>
    <row r="93" spans="1:10" s="185" customFormat="1" ht="15.75" thickTop="1" x14ac:dyDescent="0.25">
      <c r="A93" s="232"/>
      <c r="B93" s="233"/>
      <c r="C93" s="232"/>
      <c r="D93" s="261"/>
      <c r="E93" s="262"/>
      <c r="F93" s="261"/>
      <c r="G93" s="263"/>
      <c r="H93" s="261"/>
      <c r="I93" s="262"/>
      <c r="J93" s="261"/>
    </row>
    <row r="94" spans="1:10" s="185" customFormat="1" ht="18.75" customHeight="1" x14ac:dyDescent="0.25">
      <c r="A94" s="232"/>
      <c r="B94" s="233"/>
      <c r="C94" s="232"/>
      <c r="D94" s="263"/>
      <c r="E94" s="262"/>
      <c r="F94" s="263"/>
      <c r="G94" s="263"/>
      <c r="H94" s="263"/>
      <c r="I94" s="263"/>
      <c r="J94" s="263"/>
    </row>
    <row r="95" spans="1:10" ht="38.25" customHeight="1" x14ac:dyDescent="0.25"/>
    <row r="96" spans="1:10" ht="18.75" customHeight="1" x14ac:dyDescent="0.25">
      <c r="D96" s="261"/>
      <c r="F96" s="261"/>
      <c r="H96" s="261"/>
      <c r="J96" s="261"/>
    </row>
  </sheetData>
  <mergeCells count="10">
    <mergeCell ref="D47:J47"/>
    <mergeCell ref="D4:G4"/>
    <mergeCell ref="H4:J4"/>
    <mergeCell ref="D5:G5"/>
    <mergeCell ref="H5:J5"/>
    <mergeCell ref="D9:J9"/>
    <mergeCell ref="D42:G42"/>
    <mergeCell ref="H42:J42"/>
    <mergeCell ref="D43:G43"/>
    <mergeCell ref="H43:J43"/>
  </mergeCells>
  <pageMargins left="0.8" right="0.8" top="0.48" bottom="0.5" header="0.5" footer="0.5"/>
  <pageSetup paperSize="9" scale="69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70"/>
  <sheetViews>
    <sheetView view="pageBreakPreview" topLeftCell="A31" zoomScale="85" zoomScaleNormal="60" zoomScaleSheetLayoutView="85" workbookViewId="0">
      <selection activeCell="L37" sqref="L37"/>
    </sheetView>
  </sheetViews>
  <sheetFormatPr defaultColWidth="9.42578125" defaultRowHeight="22.5" customHeight="1" x14ac:dyDescent="0.25"/>
  <cols>
    <col min="1" max="1" width="70.42578125" style="18" customWidth="1"/>
    <col min="2" max="2" width="6.5703125" style="16" customWidth="1"/>
    <col min="3" max="3" width="1.140625" style="16" customWidth="1"/>
    <col min="4" max="4" width="19.42578125" style="11" bestFit="1" customWidth="1"/>
    <col min="5" max="5" width="1" style="9" customWidth="1"/>
    <col min="6" max="6" width="18.140625" style="11" bestFit="1" customWidth="1"/>
    <col min="7" max="7" width="1.140625" style="9" customWidth="1"/>
    <col min="8" max="8" width="18.5703125" style="22" bestFit="1" customWidth="1"/>
    <col min="9" max="9" width="1.28515625" style="9" customWidth="1"/>
    <col min="10" max="10" width="17.5703125" style="22" bestFit="1" customWidth="1"/>
    <col min="11" max="11" width="15.5703125" style="12" customWidth="1"/>
    <col min="12" max="12" width="10.42578125" style="19" bestFit="1" customWidth="1"/>
    <col min="13" max="13" width="1.42578125" style="19" customWidth="1"/>
    <col min="14" max="14" width="10" style="19" customWidth="1"/>
    <col min="15" max="15" width="5.5703125" style="19" customWidth="1"/>
    <col min="16" max="16384" width="9.42578125" style="19"/>
  </cols>
  <sheetData>
    <row r="1" spans="1:31" s="39" customFormat="1" ht="22.5" customHeight="1" x14ac:dyDescent="0.25">
      <c r="A1" s="3" t="s">
        <v>131</v>
      </c>
      <c r="B1" s="32"/>
      <c r="C1" s="32"/>
      <c r="D1" s="34"/>
      <c r="E1" s="35"/>
      <c r="F1" s="34"/>
      <c r="G1" s="35"/>
      <c r="H1" s="37"/>
      <c r="I1" s="35"/>
      <c r="J1" s="37"/>
      <c r="K1" s="33"/>
      <c r="L1" s="36"/>
      <c r="M1" s="33"/>
      <c r="N1" s="36"/>
      <c r="O1" s="33"/>
      <c r="P1" s="36"/>
      <c r="Q1" s="33"/>
      <c r="R1" s="36"/>
      <c r="S1" s="33"/>
      <c r="T1" s="33"/>
      <c r="U1" s="35"/>
      <c r="V1" s="38"/>
    </row>
    <row r="2" spans="1:31" s="24" customFormat="1" ht="22.5" customHeight="1" x14ac:dyDescent="0.25">
      <c r="A2" s="64" t="s">
        <v>103</v>
      </c>
      <c r="B2" s="32"/>
      <c r="C2" s="32"/>
      <c r="D2" s="65"/>
      <c r="E2" s="35"/>
      <c r="F2" s="65"/>
      <c r="G2" s="35"/>
      <c r="H2" s="36"/>
      <c r="I2" s="35"/>
      <c r="J2" s="36"/>
      <c r="K2" s="44"/>
    </row>
    <row r="3" spans="1:31" ht="22.5" customHeight="1" x14ac:dyDescent="0.25">
      <c r="A3" s="66"/>
      <c r="B3" s="32"/>
      <c r="C3" s="32"/>
      <c r="D3" s="65"/>
      <c r="E3" s="35"/>
      <c r="F3" s="65"/>
      <c r="G3" s="35"/>
      <c r="H3" s="36"/>
      <c r="I3" s="35"/>
      <c r="J3" s="36"/>
      <c r="K3" s="13"/>
    </row>
    <row r="4" spans="1:31" ht="22.5" customHeight="1" x14ac:dyDescent="0.25">
      <c r="A4" s="66" t="s">
        <v>3</v>
      </c>
      <c r="B4" s="32"/>
      <c r="C4" s="32"/>
      <c r="D4" s="315" t="s">
        <v>2</v>
      </c>
      <c r="E4" s="315"/>
      <c r="F4" s="315"/>
      <c r="G4" s="67"/>
      <c r="H4" s="316" t="s">
        <v>15</v>
      </c>
      <c r="I4" s="316"/>
      <c r="J4" s="316"/>
      <c r="K4" s="13"/>
    </row>
    <row r="5" spans="1:31" ht="22.5" customHeight="1" x14ac:dyDescent="0.25">
      <c r="A5" s="66"/>
      <c r="B5" s="32"/>
      <c r="C5" s="32"/>
      <c r="D5" s="315" t="s">
        <v>16</v>
      </c>
      <c r="E5" s="315"/>
      <c r="F5" s="315"/>
      <c r="G5" s="41"/>
      <c r="H5" s="315" t="s">
        <v>16</v>
      </c>
      <c r="I5" s="315"/>
      <c r="J5" s="315"/>
      <c r="K5" s="13"/>
    </row>
    <row r="6" spans="1:31" ht="22.5" customHeight="1" x14ac:dyDescent="0.25">
      <c r="A6" s="66"/>
      <c r="B6" s="32"/>
      <c r="C6" s="32"/>
      <c r="D6" s="313" t="s">
        <v>83</v>
      </c>
      <c r="E6" s="313"/>
      <c r="F6" s="313"/>
      <c r="G6" s="41"/>
      <c r="H6" s="313" t="s">
        <v>83</v>
      </c>
      <c r="I6" s="313"/>
      <c r="J6" s="313"/>
      <c r="K6" s="13"/>
    </row>
    <row r="7" spans="1:31" ht="22.5" customHeight="1" x14ac:dyDescent="0.25">
      <c r="A7" s="66"/>
      <c r="B7" s="32"/>
      <c r="C7" s="32"/>
      <c r="D7" s="313" t="s">
        <v>82</v>
      </c>
      <c r="E7" s="313"/>
      <c r="F7" s="313"/>
      <c r="G7" s="41"/>
      <c r="H7" s="313" t="s">
        <v>82</v>
      </c>
      <c r="I7" s="313"/>
      <c r="J7" s="313"/>
      <c r="K7" s="13"/>
    </row>
    <row r="8" spans="1:31" ht="22.5" customHeight="1" x14ac:dyDescent="0.3">
      <c r="A8" s="66"/>
      <c r="B8" s="40" t="s">
        <v>25</v>
      </c>
      <c r="C8" s="40"/>
      <c r="D8" s="68" t="s">
        <v>178</v>
      </c>
      <c r="E8" s="69"/>
      <c r="F8" s="68" t="s">
        <v>150</v>
      </c>
      <c r="G8" s="69"/>
      <c r="H8" s="68" t="s">
        <v>178</v>
      </c>
      <c r="I8" s="69"/>
      <c r="J8" s="68" t="s">
        <v>150</v>
      </c>
      <c r="K8" s="13"/>
    </row>
    <row r="9" spans="1:31" ht="22.5" customHeight="1" x14ac:dyDescent="0.25">
      <c r="A9" s="70"/>
      <c r="B9" s="32"/>
      <c r="C9" s="32"/>
      <c r="D9" s="314" t="s">
        <v>84</v>
      </c>
      <c r="E9" s="314"/>
      <c r="F9" s="314"/>
      <c r="G9" s="314"/>
      <c r="H9" s="314"/>
      <c r="I9" s="314"/>
      <c r="J9" s="314"/>
      <c r="K9" s="13"/>
    </row>
    <row r="10" spans="1:31" s="26" customFormat="1" ht="22.5" customHeight="1" x14ac:dyDescent="0.35">
      <c r="A10" s="71" t="s">
        <v>210</v>
      </c>
      <c r="B10" s="72"/>
      <c r="C10" s="72"/>
      <c r="D10" s="73"/>
      <c r="E10" s="74"/>
      <c r="F10" s="73"/>
      <c r="G10" s="74"/>
      <c r="H10" s="75"/>
      <c r="I10" s="74"/>
      <c r="J10" s="75"/>
      <c r="AE10" s="19"/>
    </row>
    <row r="11" spans="1:31" s="26" customFormat="1" ht="18.75" x14ac:dyDescent="0.3">
      <c r="A11" s="96" t="s">
        <v>102</v>
      </c>
      <c r="B11" s="72">
        <v>6</v>
      </c>
      <c r="C11" s="72"/>
      <c r="D11" s="73">
        <v>2639191</v>
      </c>
      <c r="E11" s="76"/>
      <c r="F11" s="73">
        <v>2249957</v>
      </c>
      <c r="G11" s="76"/>
      <c r="H11" s="73">
        <v>1810159</v>
      </c>
      <c r="I11" s="76"/>
      <c r="J11" s="73">
        <v>1796482</v>
      </c>
    </row>
    <row r="12" spans="1:31" s="26" customFormat="1" ht="22.5" customHeight="1" x14ac:dyDescent="0.3">
      <c r="A12" s="77" t="s">
        <v>62</v>
      </c>
      <c r="B12" s="72"/>
      <c r="C12" s="72"/>
      <c r="D12" s="73">
        <v>32700</v>
      </c>
      <c r="E12" s="76"/>
      <c r="F12" s="73">
        <v>9574</v>
      </c>
      <c r="G12" s="76"/>
      <c r="H12" s="73">
        <v>22032</v>
      </c>
      <c r="I12" s="76"/>
      <c r="J12" s="73">
        <v>10033</v>
      </c>
    </row>
    <row r="13" spans="1:31" s="26" customFormat="1" ht="22.5" customHeight="1" x14ac:dyDescent="0.3">
      <c r="A13" s="78" t="s">
        <v>211</v>
      </c>
      <c r="B13" s="72"/>
      <c r="C13" s="72"/>
      <c r="D13" s="265">
        <f>SUM(D11:D12)</f>
        <v>2671891</v>
      </c>
      <c r="E13" s="80"/>
      <c r="F13" s="79">
        <f>SUM(F11:F12)</f>
        <v>2259531</v>
      </c>
      <c r="G13" s="76"/>
      <c r="H13" s="265">
        <f>SUM(H11:H12)</f>
        <v>1832191</v>
      </c>
      <c r="I13" s="76"/>
      <c r="J13" s="79">
        <f>SUM(J11:J12)</f>
        <v>1806515</v>
      </c>
      <c r="M13" s="29"/>
    </row>
    <row r="14" spans="1:31" ht="22.5" customHeight="1" x14ac:dyDescent="0.3">
      <c r="A14" s="66"/>
      <c r="B14" s="32"/>
      <c r="C14" s="32"/>
      <c r="D14" s="81"/>
      <c r="E14" s="205"/>
      <c r="F14" s="81"/>
      <c r="G14" s="76"/>
      <c r="H14" s="81"/>
      <c r="I14" s="76"/>
      <c r="J14" s="81"/>
      <c r="K14" s="13"/>
    </row>
    <row r="15" spans="1:31" s="26" customFormat="1" ht="22.5" customHeight="1" x14ac:dyDescent="0.35">
      <c r="A15" s="82" t="s">
        <v>64</v>
      </c>
      <c r="B15" s="72"/>
      <c r="C15" s="72"/>
      <c r="D15" s="75"/>
      <c r="E15" s="74"/>
      <c r="F15" s="75"/>
      <c r="G15" s="74"/>
      <c r="H15" s="75"/>
      <c r="I15" s="76"/>
      <c r="J15" s="75"/>
    </row>
    <row r="16" spans="1:31" s="26" customFormat="1" ht="22.5" customHeight="1" x14ac:dyDescent="0.3">
      <c r="A16" s="75" t="s">
        <v>137</v>
      </c>
      <c r="B16" s="72"/>
      <c r="C16" s="72"/>
      <c r="D16" s="73">
        <v>-2252194</v>
      </c>
      <c r="E16" s="76"/>
      <c r="F16" s="73">
        <v>-1914802</v>
      </c>
      <c r="G16" s="76"/>
      <c r="H16" s="73">
        <v>-1601032</v>
      </c>
      <c r="I16" s="76"/>
      <c r="J16" s="73">
        <v>-1569130</v>
      </c>
    </row>
    <row r="17" spans="1:16" s="26" customFormat="1" ht="22.5" customHeight="1" x14ac:dyDescent="0.3">
      <c r="A17" s="84" t="s">
        <v>97</v>
      </c>
      <c r="B17" s="72"/>
      <c r="C17" s="72"/>
      <c r="D17" s="73">
        <v>-73170</v>
      </c>
      <c r="E17" s="76"/>
      <c r="F17" s="73">
        <v>-68483</v>
      </c>
      <c r="G17" s="76"/>
      <c r="H17" s="73">
        <v>-57405</v>
      </c>
      <c r="I17" s="76"/>
      <c r="J17" s="73">
        <v>-55985</v>
      </c>
    </row>
    <row r="18" spans="1:16" s="26" customFormat="1" ht="22.5" customHeight="1" x14ac:dyDescent="0.3">
      <c r="A18" s="84" t="s">
        <v>85</v>
      </c>
      <c r="B18" s="72"/>
      <c r="C18" s="72"/>
      <c r="D18" s="73">
        <v>-116748</v>
      </c>
      <c r="E18" s="76"/>
      <c r="F18" s="73">
        <v>-94837</v>
      </c>
      <c r="G18" s="76"/>
      <c r="H18" s="73">
        <v>-52522</v>
      </c>
      <c r="I18" s="76"/>
      <c r="J18" s="73">
        <v>-50198</v>
      </c>
    </row>
    <row r="19" spans="1:16" s="26" customFormat="1" ht="22.5" customHeight="1" x14ac:dyDescent="0.3">
      <c r="A19" s="95" t="s">
        <v>63</v>
      </c>
      <c r="B19" s="72"/>
      <c r="C19" s="72"/>
      <c r="D19" s="265">
        <f>SUM(D16:D18)</f>
        <v>-2442112</v>
      </c>
      <c r="E19" s="80"/>
      <c r="F19" s="265">
        <f>SUM(F16:F18)</f>
        <v>-2078122</v>
      </c>
      <c r="G19" s="80"/>
      <c r="H19" s="265">
        <f>SUM(H16:H18)</f>
        <v>-1710959</v>
      </c>
      <c r="I19" s="80"/>
      <c r="J19" s="265">
        <f>SUM(J16:J18)</f>
        <v>-1675313</v>
      </c>
    </row>
    <row r="20" spans="1:16" s="2" customFormat="1" ht="22.5" customHeight="1" x14ac:dyDescent="0.25">
      <c r="A20" s="85"/>
      <c r="B20" s="86"/>
      <c r="C20" s="86"/>
      <c r="D20" s="87"/>
      <c r="E20" s="87"/>
      <c r="F20" s="87"/>
      <c r="G20" s="87"/>
      <c r="H20" s="87"/>
      <c r="I20" s="87"/>
      <c r="J20" s="87"/>
      <c r="K20" s="30"/>
    </row>
    <row r="21" spans="1:16" s="26" customFormat="1" ht="22.5" customHeight="1" x14ac:dyDescent="0.45">
      <c r="A21" s="171" t="s">
        <v>173</v>
      </c>
      <c r="B21" s="170"/>
      <c r="C21" s="170"/>
      <c r="D21" s="175">
        <f>SUM(D13,D19)</f>
        <v>229779</v>
      </c>
      <c r="E21" s="80"/>
      <c r="F21" s="175">
        <f>SUM(F13,F19)</f>
        <v>181409</v>
      </c>
      <c r="G21" s="80"/>
      <c r="H21" s="175">
        <f>SUM(H13,H19)</f>
        <v>121232</v>
      </c>
      <c r="I21" s="175"/>
      <c r="J21" s="175">
        <f>SUM(J13,J19)</f>
        <v>131202</v>
      </c>
      <c r="P21" s="165"/>
    </row>
    <row r="22" spans="1:16" s="26" customFormat="1" ht="22.5" customHeight="1" x14ac:dyDescent="0.3">
      <c r="A22" s="173" t="s">
        <v>37</v>
      </c>
      <c r="B22" s="170"/>
      <c r="C22" s="170"/>
      <c r="D22" s="73">
        <v>-39790</v>
      </c>
      <c r="E22" s="176"/>
      <c r="F22" s="73">
        <v>-46320</v>
      </c>
      <c r="G22" s="176"/>
      <c r="H22" s="73">
        <v>-33253</v>
      </c>
      <c r="I22" s="176"/>
      <c r="J22" s="73">
        <v>-36848</v>
      </c>
      <c r="P22" s="166"/>
    </row>
    <row r="23" spans="1:16" s="26" customFormat="1" ht="22.5" customHeight="1" x14ac:dyDescent="0.3">
      <c r="A23" s="173" t="s">
        <v>135</v>
      </c>
      <c r="B23" s="72"/>
      <c r="C23" s="72"/>
      <c r="D23" s="177">
        <v>-460</v>
      </c>
      <c r="E23" s="74"/>
      <c r="F23" s="177">
        <v>-856</v>
      </c>
      <c r="G23" s="74"/>
      <c r="H23" s="177" t="s">
        <v>185</v>
      </c>
      <c r="I23" s="74"/>
      <c r="J23" s="177">
        <v>0</v>
      </c>
      <c r="P23" s="166"/>
    </row>
    <row r="24" spans="1:16" s="26" customFormat="1" ht="22.5" customHeight="1" x14ac:dyDescent="0.45">
      <c r="A24" s="174" t="s">
        <v>156</v>
      </c>
      <c r="B24" s="72"/>
      <c r="C24" s="72"/>
      <c r="D24" s="87">
        <f>SUM(D21:D23)</f>
        <v>189529</v>
      </c>
      <c r="E24" s="80"/>
      <c r="F24" s="87">
        <f>SUM(F21:F23)</f>
        <v>134233</v>
      </c>
      <c r="G24" s="80"/>
      <c r="H24" s="87">
        <f>SUM(H21:H23)</f>
        <v>87979</v>
      </c>
      <c r="I24" s="80"/>
      <c r="J24" s="87">
        <f>SUM(J21:J23)</f>
        <v>94354</v>
      </c>
      <c r="P24" s="167"/>
    </row>
    <row r="25" spans="1:16" s="26" customFormat="1" ht="22.5" customHeight="1" x14ac:dyDescent="0.45">
      <c r="A25" s="173" t="s">
        <v>89</v>
      </c>
      <c r="B25" s="72"/>
      <c r="C25" s="72"/>
      <c r="D25" s="177">
        <v>-45933</v>
      </c>
      <c r="E25" s="74"/>
      <c r="F25" s="177">
        <v>-30849</v>
      </c>
      <c r="G25" s="74"/>
      <c r="H25" s="177">
        <v>-16666</v>
      </c>
      <c r="I25" s="74"/>
      <c r="J25" s="177">
        <v>-18874</v>
      </c>
      <c r="P25" s="168"/>
    </row>
    <row r="26" spans="1:16" s="26" customFormat="1" ht="22.5" customHeight="1" thickBot="1" x14ac:dyDescent="0.35">
      <c r="A26" s="172" t="s">
        <v>155</v>
      </c>
      <c r="B26" s="72"/>
      <c r="C26" s="72"/>
      <c r="D26" s="90">
        <f>+D24+D25</f>
        <v>143596</v>
      </c>
      <c r="E26" s="80"/>
      <c r="F26" s="90">
        <f>+F24+F25</f>
        <v>103384</v>
      </c>
      <c r="G26" s="80"/>
      <c r="H26" s="90">
        <f>+H24+H25</f>
        <v>71313</v>
      </c>
      <c r="I26" s="80"/>
      <c r="J26" s="90">
        <f>+J24+J25</f>
        <v>75480</v>
      </c>
      <c r="P26" s="169"/>
    </row>
    <row r="27" spans="1:16" s="26" customFormat="1" ht="22.5" customHeight="1" thickTop="1" x14ac:dyDescent="0.25">
      <c r="A27" s="85"/>
      <c r="B27" s="86"/>
      <c r="C27" s="86"/>
      <c r="D27" s="64"/>
      <c r="E27" s="87"/>
      <c r="F27" s="64"/>
      <c r="G27" s="87"/>
      <c r="H27" s="87"/>
      <c r="I27" s="87"/>
      <c r="J27" s="87"/>
    </row>
    <row r="28" spans="1:16" s="26" customFormat="1" ht="22.5" customHeight="1" x14ac:dyDescent="0.3">
      <c r="A28" s="88" t="s">
        <v>65</v>
      </c>
      <c r="B28" s="72"/>
      <c r="C28" s="72"/>
      <c r="D28" s="89"/>
      <c r="E28" s="80"/>
      <c r="F28" s="327"/>
      <c r="G28" s="80"/>
      <c r="H28" s="89"/>
      <c r="I28" s="80"/>
      <c r="J28" s="89"/>
    </row>
    <row r="29" spans="1:16" s="26" customFormat="1" ht="22.5" customHeight="1" x14ac:dyDescent="0.35">
      <c r="A29" s="91" t="s">
        <v>129</v>
      </c>
      <c r="B29" s="72"/>
      <c r="C29" s="72"/>
      <c r="D29" s="89"/>
      <c r="E29" s="80"/>
      <c r="F29" s="327"/>
      <c r="G29" s="80"/>
      <c r="H29" s="89"/>
      <c r="I29" s="80"/>
      <c r="J29" s="89"/>
      <c r="K29" s="75"/>
    </row>
    <row r="30" spans="1:16" s="26" customFormat="1" ht="22.5" customHeight="1" x14ac:dyDescent="0.3">
      <c r="A30" s="75" t="s">
        <v>212</v>
      </c>
      <c r="B30" s="72"/>
      <c r="C30" s="72"/>
      <c r="D30" s="269">
        <v>-571</v>
      </c>
      <c r="E30" s="76"/>
      <c r="F30" s="269">
        <v>254</v>
      </c>
      <c r="G30" s="76"/>
      <c r="H30" s="270">
        <v>0</v>
      </c>
      <c r="I30" s="83"/>
      <c r="J30" s="270">
        <v>0</v>
      </c>
      <c r="K30" s="75"/>
    </row>
    <row r="31" spans="1:16" s="26" customFormat="1" ht="22.5" customHeight="1" x14ac:dyDescent="0.3">
      <c r="A31" s="88" t="s">
        <v>142</v>
      </c>
      <c r="B31" s="72"/>
      <c r="C31" s="72"/>
      <c r="D31" s="271">
        <f>SUM(D30:D30)</f>
        <v>-571</v>
      </c>
      <c r="E31" s="92"/>
      <c r="F31" s="271">
        <f>SUM(F30:F30)</f>
        <v>254</v>
      </c>
      <c r="G31" s="92"/>
      <c r="H31" s="183">
        <f>SUM(H30:H30)</f>
        <v>0</v>
      </c>
      <c r="I31" s="93"/>
      <c r="J31" s="183">
        <f>SUM(J30:J30)</f>
        <v>0</v>
      </c>
      <c r="K31" s="75"/>
    </row>
    <row r="32" spans="1:16" s="2" customFormat="1" ht="22.5" customHeight="1" x14ac:dyDescent="0.25">
      <c r="A32" s="64" t="s">
        <v>154</v>
      </c>
      <c r="F32" s="30"/>
      <c r="J32" s="186"/>
      <c r="K32" s="151"/>
    </row>
    <row r="33" spans="1:11" s="2" customFormat="1" ht="22.5" customHeight="1" x14ac:dyDescent="0.25">
      <c r="A33" s="64" t="s">
        <v>134</v>
      </c>
      <c r="D33" s="159">
        <f>+D31</f>
        <v>-571</v>
      </c>
      <c r="E33" s="151"/>
      <c r="F33" s="159">
        <f>+F31</f>
        <v>254</v>
      </c>
      <c r="G33" s="151"/>
      <c r="H33" s="182">
        <f>+H31</f>
        <v>0</v>
      </c>
      <c r="I33" s="151"/>
      <c r="J33" s="182">
        <f>+J31</f>
        <v>0</v>
      </c>
      <c r="K33" s="151"/>
    </row>
    <row r="34" spans="1:11" s="2" customFormat="1" ht="22.5" customHeight="1" thickBot="1" x14ac:dyDescent="0.3">
      <c r="A34" s="64" t="s">
        <v>153</v>
      </c>
      <c r="D34" s="157">
        <f>SUM(D26,D33)</f>
        <v>143025</v>
      </c>
      <c r="E34" s="151"/>
      <c r="F34" s="157">
        <f>SUM(F26,F33)</f>
        <v>103638</v>
      </c>
      <c r="G34" s="151"/>
      <c r="H34" s="157">
        <f>SUM(H26,H33)</f>
        <v>71313</v>
      </c>
      <c r="I34" s="151"/>
      <c r="J34" s="157">
        <f>SUM(J26,J33)</f>
        <v>75480</v>
      </c>
      <c r="K34" s="151"/>
    </row>
    <row r="35" spans="1:11" s="2" customFormat="1" ht="22.5" customHeight="1" thickTop="1" x14ac:dyDescent="0.25">
      <c r="A35" s="64"/>
      <c r="D35" s="151"/>
      <c r="E35" s="151"/>
      <c r="F35" s="151"/>
      <c r="G35" s="151"/>
      <c r="H35" s="151"/>
      <c r="I35" s="151"/>
      <c r="J35" s="151"/>
      <c r="K35" s="151"/>
    </row>
    <row r="36" spans="1:11" s="2" customFormat="1" ht="22.5" customHeight="1" x14ac:dyDescent="0.3">
      <c r="A36" s="88" t="s">
        <v>165</v>
      </c>
      <c r="D36" s="151"/>
      <c r="E36" s="151"/>
      <c r="F36" s="151"/>
      <c r="G36" s="151"/>
      <c r="H36" s="151"/>
      <c r="I36" s="151"/>
      <c r="J36" s="151"/>
      <c r="K36" s="151"/>
    </row>
    <row r="37" spans="1:11" s="26" customFormat="1" ht="22.5" customHeight="1" x14ac:dyDescent="0.3">
      <c r="A37" s="75" t="s">
        <v>120</v>
      </c>
      <c r="D37" s="73">
        <f>D26-D38</f>
        <v>133013</v>
      </c>
      <c r="E37" s="73"/>
      <c r="F37" s="73">
        <f>F26-F38</f>
        <v>132917</v>
      </c>
      <c r="G37" s="73"/>
      <c r="H37" s="73">
        <f>H26-H38</f>
        <v>71313</v>
      </c>
      <c r="I37" s="73"/>
      <c r="J37" s="73">
        <f>J26-J38</f>
        <v>75480</v>
      </c>
      <c r="K37" s="75"/>
    </row>
    <row r="38" spans="1:11" s="26" customFormat="1" ht="22.5" customHeight="1" x14ac:dyDescent="0.3">
      <c r="A38" s="75" t="s">
        <v>42</v>
      </c>
      <c r="D38" s="73">
        <v>10583</v>
      </c>
      <c r="E38" s="73"/>
      <c r="F38" s="73">
        <v>-29533</v>
      </c>
      <c r="G38" s="73"/>
      <c r="H38" s="181">
        <v>0</v>
      </c>
      <c r="I38" s="73"/>
      <c r="J38" s="181">
        <v>0</v>
      </c>
      <c r="K38" s="75"/>
    </row>
    <row r="39" spans="1:11" ht="22.5" customHeight="1" thickBot="1" x14ac:dyDescent="0.3">
      <c r="A39" s="85" t="s">
        <v>155</v>
      </c>
      <c r="D39" s="152">
        <f>SUM(D37:D38)</f>
        <v>143596</v>
      </c>
      <c r="E39" s="150"/>
      <c r="F39" s="152">
        <f>SUM(F37:F38)</f>
        <v>103384</v>
      </c>
      <c r="G39" s="150"/>
      <c r="H39" s="152">
        <f>SUM(H37:H38)</f>
        <v>71313</v>
      </c>
      <c r="I39" s="150"/>
      <c r="J39" s="152">
        <f t="shared" ref="J39" si="0">SUM(J37:J38)</f>
        <v>75480</v>
      </c>
      <c r="K39" s="153"/>
    </row>
    <row r="40" spans="1:11" ht="22.5" customHeight="1" thickTop="1" x14ac:dyDescent="0.3">
      <c r="A40" s="88"/>
      <c r="D40" s="150"/>
      <c r="E40" s="154"/>
      <c r="F40" s="150"/>
      <c r="G40" s="154"/>
      <c r="H40" s="155"/>
      <c r="I40" s="154"/>
      <c r="J40" s="155"/>
      <c r="K40" s="153"/>
    </row>
    <row r="41" spans="1:11" ht="22.5" customHeight="1" x14ac:dyDescent="0.25">
      <c r="A41" s="85" t="s">
        <v>175</v>
      </c>
      <c r="D41" s="150"/>
      <c r="E41" s="154"/>
      <c r="F41" s="150"/>
      <c r="G41" s="154"/>
      <c r="H41" s="155"/>
      <c r="I41" s="154"/>
      <c r="J41" s="155"/>
      <c r="K41" s="153"/>
    </row>
    <row r="42" spans="1:11" ht="22.5" customHeight="1" x14ac:dyDescent="0.25">
      <c r="A42" s="66" t="s">
        <v>119</v>
      </c>
      <c r="D42" s="150">
        <f>D34-D43</f>
        <v>132651</v>
      </c>
      <c r="E42" s="150"/>
      <c r="F42" s="150">
        <f>F34-F43</f>
        <v>133651</v>
      </c>
      <c r="G42" s="150"/>
      <c r="H42" s="150">
        <f>H34-H43</f>
        <v>71313</v>
      </c>
      <c r="I42" s="150"/>
      <c r="J42" s="150">
        <f>J34-J43</f>
        <v>75480</v>
      </c>
      <c r="K42" s="153"/>
    </row>
    <row r="43" spans="1:11" ht="22.5" customHeight="1" x14ac:dyDescent="0.3">
      <c r="A43" s="66" t="s">
        <v>79</v>
      </c>
      <c r="D43" s="150">
        <f>'SCE (conso)-5'!AB34</f>
        <v>10374</v>
      </c>
      <c r="E43" s="154"/>
      <c r="F43" s="150">
        <v>-30013</v>
      </c>
      <c r="G43" s="154"/>
      <c r="H43" s="181">
        <v>0</v>
      </c>
      <c r="I43" s="73"/>
      <c r="J43" s="181">
        <v>0</v>
      </c>
      <c r="K43" s="153"/>
    </row>
    <row r="44" spans="1:11" ht="22.5" customHeight="1" thickBot="1" x14ac:dyDescent="0.3">
      <c r="A44" s="85" t="s">
        <v>174</v>
      </c>
      <c r="D44" s="152">
        <f>SUM(D42:D43)</f>
        <v>143025</v>
      </c>
      <c r="E44" s="150"/>
      <c r="F44" s="152">
        <f>SUM(F42:F43)</f>
        <v>103638</v>
      </c>
      <c r="G44" s="150"/>
      <c r="H44" s="152">
        <f t="shared" ref="H44" si="1">SUM(H42:H43)</f>
        <v>71313</v>
      </c>
      <c r="I44" s="150"/>
      <c r="J44" s="152">
        <f t="shared" ref="J44" si="2">SUM(J42:J43)</f>
        <v>75480</v>
      </c>
      <c r="K44" s="153"/>
    </row>
    <row r="45" spans="1:11" ht="22.5" customHeight="1" thickTop="1" x14ac:dyDescent="0.25">
      <c r="A45" s="85"/>
      <c r="D45" s="150"/>
      <c r="E45" s="154"/>
      <c r="F45" s="150"/>
      <c r="G45" s="154"/>
      <c r="H45" s="155"/>
      <c r="I45" s="154"/>
      <c r="J45" s="155"/>
      <c r="K45" s="153"/>
    </row>
    <row r="46" spans="1:11" ht="22.5" customHeight="1" x14ac:dyDescent="0.3">
      <c r="A46" s="95" t="s">
        <v>229</v>
      </c>
      <c r="B46" s="32"/>
      <c r="D46" s="150"/>
      <c r="E46" s="154"/>
      <c r="F46" s="150"/>
      <c r="G46" s="154"/>
      <c r="H46" s="155"/>
      <c r="I46" s="154"/>
      <c r="J46" s="155"/>
      <c r="K46" s="153"/>
    </row>
    <row r="47" spans="1:11" ht="22.5" customHeight="1" thickBot="1" x14ac:dyDescent="0.35">
      <c r="A47" s="84" t="s">
        <v>230</v>
      </c>
      <c r="D47" s="158">
        <f>+D37/817775</f>
        <v>0.16265231879184372</v>
      </c>
      <c r="E47" s="156"/>
      <c r="F47" s="158">
        <f>+F37/681480</f>
        <v>0.19504167400363914</v>
      </c>
      <c r="G47" s="156"/>
      <c r="H47" s="158">
        <f>+H37/817775</f>
        <v>8.7203692947326591E-2</v>
      </c>
      <c r="I47" s="156"/>
      <c r="J47" s="158">
        <f>+J37/681480</f>
        <v>0.11075893643247051</v>
      </c>
      <c r="K47" s="153"/>
    </row>
    <row r="48" spans="1:11" ht="22.5" customHeight="1" thickTop="1" x14ac:dyDescent="0.25">
      <c r="A48" s="2"/>
      <c r="D48" s="150"/>
      <c r="E48" s="154"/>
      <c r="F48" s="150"/>
      <c r="G48" s="154"/>
      <c r="H48" s="155"/>
      <c r="I48" s="154"/>
      <c r="J48" s="155"/>
      <c r="K48" s="153"/>
    </row>
    <row r="49" spans="1:11" ht="22.5" customHeight="1" x14ac:dyDescent="0.25">
      <c r="A49" s="26"/>
      <c r="D49" s="150"/>
      <c r="E49" s="154"/>
      <c r="F49" s="150"/>
      <c r="G49" s="154"/>
      <c r="H49" s="155"/>
      <c r="I49" s="154"/>
      <c r="J49" s="155"/>
      <c r="K49" s="153"/>
    </row>
    <row r="50" spans="1:11" ht="22.5" customHeight="1" x14ac:dyDescent="0.25">
      <c r="A50" s="26"/>
      <c r="D50" s="150"/>
      <c r="E50" s="154"/>
      <c r="F50" s="150"/>
      <c r="G50" s="154"/>
      <c r="H50" s="155"/>
      <c r="I50" s="154"/>
      <c r="J50" s="155"/>
      <c r="K50" s="153"/>
    </row>
    <row r="51" spans="1:11" ht="22.5" customHeight="1" x14ac:dyDescent="0.25">
      <c r="D51" s="13"/>
      <c r="E51" s="148"/>
      <c r="F51" s="13"/>
      <c r="G51" s="148"/>
      <c r="H51" s="149"/>
      <c r="I51" s="148"/>
      <c r="J51" s="149"/>
    </row>
    <row r="52" spans="1:11" ht="22.5" customHeight="1" x14ac:dyDescent="0.25">
      <c r="D52" s="13"/>
      <c r="E52" s="148"/>
      <c r="F52" s="13"/>
      <c r="G52" s="148"/>
      <c r="H52" s="149"/>
      <c r="I52" s="148"/>
      <c r="J52" s="149"/>
    </row>
    <row r="53" spans="1:11" ht="22.5" customHeight="1" x14ac:dyDescent="0.25">
      <c r="D53" s="13"/>
      <c r="E53" s="148"/>
      <c r="F53" s="13"/>
      <c r="G53" s="148"/>
      <c r="H53" s="149"/>
      <c r="I53" s="149"/>
      <c r="J53" s="149"/>
    </row>
    <row r="54" spans="1:11" ht="22.5" customHeight="1" x14ac:dyDescent="0.25">
      <c r="D54" s="13"/>
      <c r="E54" s="148"/>
      <c r="F54" s="13"/>
      <c r="G54" s="148"/>
      <c r="H54" s="149"/>
      <c r="I54" s="148"/>
      <c r="J54" s="149"/>
    </row>
    <row r="55" spans="1:11" ht="22.5" customHeight="1" x14ac:dyDescent="0.25">
      <c r="D55" s="13"/>
      <c r="E55" s="148"/>
      <c r="F55" s="13"/>
      <c r="G55" s="148"/>
      <c r="H55" s="149"/>
      <c r="I55" s="148"/>
      <c r="J55" s="149"/>
    </row>
    <row r="56" spans="1:11" ht="22.5" customHeight="1" x14ac:dyDescent="0.25">
      <c r="D56" s="13"/>
      <c r="E56" s="148"/>
      <c r="F56" s="13"/>
      <c r="G56" s="148"/>
      <c r="H56" s="149"/>
      <c r="I56" s="148"/>
      <c r="J56" s="149"/>
    </row>
    <row r="57" spans="1:11" ht="22.5" customHeight="1" x14ac:dyDescent="0.25">
      <c r="D57" s="13"/>
      <c r="E57" s="148"/>
      <c r="F57" s="13"/>
      <c r="G57" s="148"/>
      <c r="H57" s="149"/>
      <c r="I57" s="148"/>
      <c r="J57" s="149"/>
    </row>
    <row r="58" spans="1:11" ht="22.5" customHeight="1" x14ac:dyDescent="0.25">
      <c r="D58" s="13"/>
      <c r="E58" s="148"/>
      <c r="F58" s="13"/>
      <c r="G58" s="148"/>
      <c r="H58" s="149"/>
      <c r="I58" s="148"/>
      <c r="J58" s="149"/>
    </row>
    <row r="59" spans="1:11" ht="22.5" customHeight="1" x14ac:dyDescent="0.25">
      <c r="D59" s="13"/>
      <c r="E59" s="148"/>
      <c r="F59" s="13"/>
      <c r="G59" s="148"/>
      <c r="H59" s="149"/>
      <c r="I59" s="148"/>
      <c r="J59" s="149"/>
    </row>
    <row r="60" spans="1:11" ht="22.5" customHeight="1" x14ac:dyDescent="0.25">
      <c r="D60" s="13"/>
      <c r="E60" s="148"/>
      <c r="F60" s="13"/>
      <c r="G60" s="148"/>
      <c r="H60" s="149"/>
      <c r="I60" s="148"/>
      <c r="J60" s="149"/>
    </row>
    <row r="61" spans="1:11" ht="22.5" customHeight="1" x14ac:dyDescent="0.25">
      <c r="D61" s="13"/>
      <c r="E61" s="148"/>
      <c r="F61" s="13"/>
      <c r="G61" s="148"/>
      <c r="H61" s="149"/>
      <c r="I61" s="148"/>
      <c r="J61" s="149"/>
    </row>
    <row r="62" spans="1:11" ht="22.5" customHeight="1" x14ac:dyDescent="0.25">
      <c r="D62" s="13"/>
      <c r="E62" s="148"/>
      <c r="F62" s="13"/>
      <c r="G62" s="148"/>
      <c r="H62" s="149"/>
      <c r="I62" s="148"/>
      <c r="J62" s="149"/>
    </row>
    <row r="63" spans="1:11" ht="22.5" customHeight="1" x14ac:dyDescent="0.25">
      <c r="D63" s="13"/>
      <c r="E63" s="148"/>
      <c r="F63" s="13"/>
      <c r="G63" s="148"/>
      <c r="H63" s="149"/>
      <c r="I63" s="148"/>
      <c r="J63" s="149"/>
    </row>
    <row r="64" spans="1:11" ht="22.5" customHeight="1" x14ac:dyDescent="0.25">
      <c r="D64" s="13"/>
      <c r="E64" s="148"/>
      <c r="F64" s="13"/>
      <c r="G64" s="148"/>
      <c r="H64" s="149"/>
      <c r="I64" s="148"/>
      <c r="J64" s="149"/>
    </row>
    <row r="65" spans="4:10" ht="22.5" customHeight="1" x14ac:dyDescent="0.25">
      <c r="D65" s="13"/>
      <c r="E65" s="148"/>
      <c r="F65" s="13"/>
      <c r="G65" s="148"/>
      <c r="H65" s="149"/>
      <c r="I65" s="148"/>
      <c r="J65" s="149"/>
    </row>
    <row r="66" spans="4:10" ht="22.5" customHeight="1" x14ac:dyDescent="0.25">
      <c r="D66" s="13"/>
      <c r="E66" s="148"/>
      <c r="F66" s="13"/>
      <c r="G66" s="148"/>
      <c r="H66" s="149"/>
      <c r="I66" s="148"/>
      <c r="J66" s="149"/>
    </row>
    <row r="67" spans="4:10" ht="22.5" customHeight="1" x14ac:dyDescent="0.25">
      <c r="D67" s="13"/>
      <c r="E67" s="148"/>
      <c r="F67" s="13"/>
      <c r="G67" s="148"/>
      <c r="H67" s="149"/>
      <c r="I67" s="148"/>
      <c r="J67" s="149"/>
    </row>
    <row r="68" spans="4:10" ht="22.5" customHeight="1" x14ac:dyDescent="0.25">
      <c r="D68" s="13"/>
      <c r="E68" s="148"/>
      <c r="F68" s="13"/>
      <c r="G68" s="148"/>
      <c r="H68" s="149"/>
      <c r="I68" s="148"/>
      <c r="J68" s="149"/>
    </row>
    <row r="69" spans="4:10" ht="22.5" customHeight="1" x14ac:dyDescent="0.25">
      <c r="D69" s="13"/>
      <c r="E69" s="148"/>
      <c r="F69" s="13"/>
      <c r="G69" s="148"/>
      <c r="H69" s="149"/>
      <c r="I69" s="148"/>
      <c r="J69" s="149"/>
    </row>
    <row r="70" spans="4:10" ht="22.5" customHeight="1" x14ac:dyDescent="0.25">
      <c r="D70" s="13"/>
      <c r="E70" s="148"/>
      <c r="F70" s="13"/>
      <c r="G70" s="148"/>
      <c r="H70" s="149"/>
      <c r="I70" s="148"/>
      <c r="J70" s="149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4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1"/>
  <sheetViews>
    <sheetView view="pageBreakPreview" topLeftCell="A17" zoomScaleNormal="65" zoomScaleSheetLayoutView="100" workbookViewId="0">
      <selection activeCell="A29" sqref="A29"/>
    </sheetView>
  </sheetViews>
  <sheetFormatPr defaultColWidth="9.42578125" defaultRowHeight="20.25" customHeight="1" x14ac:dyDescent="0.25"/>
  <cols>
    <col min="1" max="1" width="64.5703125" style="54" customWidth="1"/>
    <col min="2" max="2" width="13.5703125" style="54" customWidth="1"/>
    <col min="3" max="3" width="1.85546875" style="303" customWidth="1"/>
    <col min="4" max="4" width="14.42578125" style="54" customWidth="1"/>
    <col min="5" max="5" width="2" style="303" customWidth="1"/>
    <col min="6" max="6" width="13.140625" style="54" customWidth="1"/>
    <col min="7" max="7" width="2.140625" style="303" customWidth="1"/>
    <col min="8" max="8" width="14" style="54" bestFit="1" customWidth="1"/>
    <col min="9" max="9" width="2" style="303" customWidth="1"/>
    <col min="10" max="10" width="15.140625" style="54" customWidth="1"/>
    <col min="11" max="11" width="1.85546875" style="54" customWidth="1"/>
    <col min="12" max="12" width="14" style="54" bestFit="1" customWidth="1"/>
    <col min="13" max="13" width="2.140625" style="54" customWidth="1"/>
    <col min="14" max="14" width="16.85546875" style="54" customWidth="1"/>
    <col min="15" max="15" width="2.140625" style="54" customWidth="1"/>
    <col min="16" max="16" width="15.42578125" style="54" customWidth="1"/>
    <col min="17" max="17" width="2.140625" style="54" customWidth="1"/>
    <col min="18" max="18" width="13.42578125" style="54" bestFit="1" customWidth="1"/>
    <col min="19" max="19" width="2.28515625" style="54" customWidth="1"/>
    <col min="20" max="20" width="18" style="54" customWidth="1"/>
    <col min="21" max="21" width="1.42578125" style="54" customWidth="1"/>
    <col min="22" max="22" width="16" style="54" customWidth="1"/>
    <col min="23" max="23" width="1.5703125" style="54" customWidth="1"/>
    <col min="24" max="24" width="15.85546875" style="54" customWidth="1"/>
    <col min="25" max="25" width="1.85546875" style="54" customWidth="1"/>
    <col min="26" max="26" width="17.28515625" style="54" customWidth="1"/>
    <col min="27" max="27" width="2.28515625" style="54" customWidth="1"/>
    <col min="28" max="28" width="12.85546875" style="54" bestFit="1" customWidth="1"/>
    <col min="29" max="29" width="2.140625" style="54" customWidth="1"/>
    <col min="30" max="30" width="17.140625" style="54" customWidth="1"/>
    <col min="31" max="16384" width="9.42578125" style="54"/>
  </cols>
  <sheetData>
    <row r="1" spans="1:30" s="63" customFormat="1" ht="19.5" customHeight="1" x14ac:dyDescent="0.3">
      <c r="A1" s="3" t="s">
        <v>131</v>
      </c>
      <c r="B1" s="33"/>
      <c r="C1" s="51"/>
      <c r="D1" s="35"/>
      <c r="E1" s="35"/>
      <c r="F1" s="35"/>
      <c r="G1" s="35"/>
      <c r="H1" s="35"/>
      <c r="I1" s="35"/>
      <c r="J1" s="35"/>
      <c r="K1" s="51"/>
      <c r="L1" s="36"/>
      <c r="M1" s="51"/>
      <c r="N1" s="36"/>
      <c r="O1" s="51"/>
      <c r="P1" s="33"/>
      <c r="Q1" s="51"/>
      <c r="R1" s="33"/>
      <c r="S1" s="33"/>
      <c r="T1" s="33"/>
      <c r="U1" s="51"/>
      <c r="V1" s="36"/>
      <c r="W1" s="51"/>
      <c r="X1" s="33"/>
      <c r="Y1" s="51"/>
      <c r="Z1" s="33"/>
      <c r="AA1" s="51"/>
      <c r="AB1" s="33"/>
      <c r="AC1" s="51"/>
      <c r="AD1" s="35"/>
    </row>
    <row r="2" spans="1:30" ht="19.5" customHeight="1" x14ac:dyDescent="0.25">
      <c r="A2" s="94" t="s">
        <v>86</v>
      </c>
      <c r="B2" s="6"/>
      <c r="C2" s="45"/>
      <c r="D2" s="9"/>
      <c r="E2" s="9"/>
      <c r="F2" s="9"/>
      <c r="G2" s="9"/>
      <c r="H2" s="9"/>
      <c r="I2" s="9"/>
      <c r="J2" s="9"/>
      <c r="K2" s="45"/>
      <c r="L2" s="22"/>
      <c r="M2" s="45"/>
      <c r="N2" s="22"/>
      <c r="O2" s="45"/>
      <c r="P2" s="6"/>
      <c r="Q2" s="45"/>
      <c r="R2" s="6"/>
      <c r="S2" s="6"/>
      <c r="T2" s="6"/>
      <c r="U2" s="45"/>
      <c r="V2" s="22"/>
      <c r="W2" s="45"/>
      <c r="X2" s="6"/>
      <c r="Y2" s="45"/>
      <c r="Z2" s="6"/>
      <c r="AA2" s="45"/>
      <c r="AB2" s="6"/>
      <c r="AC2" s="45"/>
      <c r="AD2" s="9"/>
    </row>
    <row r="3" spans="1:30" ht="19.5" customHeight="1" x14ac:dyDescent="0.25">
      <c r="A3" s="94"/>
      <c r="B3" s="6"/>
      <c r="C3" s="45"/>
      <c r="D3" s="9"/>
      <c r="E3" s="9"/>
      <c r="F3" s="9"/>
      <c r="G3" s="9"/>
      <c r="H3" s="9"/>
      <c r="I3" s="9"/>
      <c r="J3" s="9"/>
      <c r="K3" s="45"/>
      <c r="L3" s="22"/>
      <c r="M3" s="45"/>
      <c r="N3" s="22"/>
      <c r="O3" s="45"/>
      <c r="P3" s="6"/>
      <c r="Q3" s="45"/>
      <c r="R3" s="6"/>
      <c r="S3" s="6"/>
      <c r="T3" s="6"/>
      <c r="U3" s="45"/>
      <c r="V3" s="22"/>
      <c r="W3" s="45"/>
      <c r="X3" s="6"/>
      <c r="Y3" s="45"/>
      <c r="Z3" s="6"/>
      <c r="AA3" s="45"/>
      <c r="AB3" s="6"/>
      <c r="AC3" s="45"/>
      <c r="AD3" s="9"/>
    </row>
    <row r="4" spans="1:30" ht="19.5" customHeight="1" x14ac:dyDescent="0.25">
      <c r="A4" s="1"/>
      <c r="B4" s="317" t="s">
        <v>23</v>
      </c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</row>
    <row r="5" spans="1:30" ht="19.5" customHeight="1" x14ac:dyDescent="0.25">
      <c r="A5" s="1"/>
      <c r="B5" s="143"/>
      <c r="C5" s="297"/>
      <c r="D5" s="23"/>
      <c r="E5" s="23"/>
      <c r="F5" s="23"/>
      <c r="G5" s="23"/>
      <c r="H5" s="23"/>
      <c r="I5" s="23"/>
      <c r="J5" s="23"/>
      <c r="K5" s="143"/>
      <c r="L5" s="318" t="s">
        <v>130</v>
      </c>
      <c r="M5" s="318"/>
      <c r="N5" s="318"/>
      <c r="O5" s="143"/>
      <c r="P5" s="318" t="s">
        <v>117</v>
      </c>
      <c r="Q5" s="318"/>
      <c r="R5" s="318"/>
      <c r="S5" s="318"/>
      <c r="T5" s="318"/>
      <c r="U5" s="318"/>
      <c r="V5" s="318"/>
      <c r="W5" s="318"/>
      <c r="X5" s="318"/>
      <c r="Y5" s="143"/>
      <c r="Z5" s="143"/>
      <c r="AA5" s="143"/>
      <c r="AB5" s="143"/>
      <c r="AC5" s="143"/>
      <c r="AD5" s="143"/>
    </row>
    <row r="6" spans="1:30" ht="19.5" customHeight="1" x14ac:dyDescent="0.25">
      <c r="A6" s="1"/>
      <c r="B6" s="178"/>
      <c r="C6" s="297"/>
      <c r="D6" s="23"/>
      <c r="E6" s="23"/>
      <c r="F6" s="23"/>
      <c r="G6" s="23"/>
      <c r="H6" s="23"/>
      <c r="I6" s="23"/>
      <c r="J6" s="23"/>
      <c r="K6" s="178"/>
      <c r="L6" s="23"/>
      <c r="M6" s="23"/>
      <c r="N6" s="23"/>
      <c r="O6" s="178"/>
      <c r="P6" s="23"/>
      <c r="Q6" s="23"/>
      <c r="R6" s="23"/>
      <c r="S6" s="23"/>
      <c r="T6" s="23" t="s">
        <v>66</v>
      </c>
      <c r="U6" s="23"/>
      <c r="V6" s="23"/>
      <c r="W6" s="23"/>
      <c r="X6" s="23"/>
      <c r="Y6" s="178"/>
      <c r="Z6" s="178"/>
      <c r="AA6" s="178"/>
      <c r="AB6" s="178"/>
      <c r="AC6" s="178"/>
      <c r="AD6" s="178"/>
    </row>
    <row r="7" spans="1:30" ht="19.5" customHeight="1" x14ac:dyDescent="0.25">
      <c r="A7" s="2"/>
      <c r="B7" s="15" t="s">
        <v>10</v>
      </c>
      <c r="C7" s="23"/>
      <c r="D7" s="15" t="s">
        <v>157</v>
      </c>
      <c r="E7" s="23"/>
      <c r="F7" s="15"/>
      <c r="G7" s="23"/>
      <c r="H7" s="15"/>
      <c r="I7" s="23"/>
      <c r="J7" s="15" t="s">
        <v>202</v>
      </c>
      <c r="K7" s="23"/>
      <c r="L7" s="46"/>
      <c r="M7" s="23"/>
      <c r="N7" s="46"/>
      <c r="O7" s="23"/>
      <c r="P7" s="15"/>
      <c r="Q7" s="23"/>
      <c r="R7" s="15" t="s">
        <v>75</v>
      </c>
      <c r="S7" s="15"/>
      <c r="T7" s="15" t="s">
        <v>67</v>
      </c>
      <c r="U7" s="23"/>
      <c r="V7" s="15"/>
      <c r="W7" s="23"/>
      <c r="X7" s="15"/>
      <c r="Y7" s="23"/>
      <c r="Z7" s="15" t="s">
        <v>28</v>
      </c>
      <c r="AA7" s="23"/>
      <c r="AB7" s="6"/>
      <c r="AC7" s="23"/>
      <c r="AD7" s="6"/>
    </row>
    <row r="8" spans="1:30" ht="19.5" customHeight="1" x14ac:dyDescent="0.25">
      <c r="A8" s="2"/>
      <c r="B8" s="15" t="s">
        <v>124</v>
      </c>
      <c r="C8" s="23"/>
      <c r="D8" s="15" t="s">
        <v>158</v>
      </c>
      <c r="E8" s="23"/>
      <c r="F8" s="15"/>
      <c r="G8" s="23"/>
      <c r="H8" s="15" t="s">
        <v>193</v>
      </c>
      <c r="I8" s="23"/>
      <c r="J8" s="15" t="s">
        <v>203</v>
      </c>
      <c r="K8" s="23"/>
      <c r="L8" s="15"/>
      <c r="M8" s="23"/>
      <c r="N8" s="46"/>
      <c r="O8" s="23"/>
      <c r="P8" s="15"/>
      <c r="Q8" s="23"/>
      <c r="R8" s="28" t="s">
        <v>76</v>
      </c>
      <c r="S8" s="15"/>
      <c r="T8" s="15" t="s">
        <v>213</v>
      </c>
      <c r="U8" s="23"/>
      <c r="V8" s="15"/>
      <c r="W8" s="23"/>
      <c r="X8" s="15" t="s">
        <v>45</v>
      </c>
      <c r="Y8" s="23"/>
      <c r="Z8" s="15" t="s">
        <v>29</v>
      </c>
      <c r="AA8" s="23"/>
      <c r="AB8" s="8" t="s">
        <v>43</v>
      </c>
      <c r="AC8" s="23"/>
    </row>
    <row r="9" spans="1:30" ht="19.5" customHeight="1" x14ac:dyDescent="0.25">
      <c r="A9" s="2"/>
      <c r="B9" s="15" t="s">
        <v>12</v>
      </c>
      <c r="C9" s="23"/>
      <c r="D9" s="15" t="s">
        <v>159</v>
      </c>
      <c r="E9" s="23"/>
      <c r="F9" s="15" t="s">
        <v>30</v>
      </c>
      <c r="G9" s="23"/>
      <c r="H9" s="15" t="s">
        <v>194</v>
      </c>
      <c r="I9" s="23"/>
      <c r="J9" s="15" t="s">
        <v>204</v>
      </c>
      <c r="K9" s="23"/>
      <c r="L9" s="15" t="s">
        <v>39</v>
      </c>
      <c r="M9" s="23"/>
      <c r="N9" s="15" t="s">
        <v>121</v>
      </c>
      <c r="O9" s="23"/>
      <c r="P9" s="15" t="s">
        <v>196</v>
      </c>
      <c r="Q9" s="23"/>
      <c r="R9" s="15" t="s">
        <v>77</v>
      </c>
      <c r="S9" s="15"/>
      <c r="T9" s="15" t="s">
        <v>197</v>
      </c>
      <c r="U9" s="23"/>
      <c r="V9" s="15" t="s">
        <v>199</v>
      </c>
      <c r="W9" s="23"/>
      <c r="X9" s="15" t="s">
        <v>201</v>
      </c>
      <c r="Y9" s="23"/>
      <c r="Z9" s="15" t="s">
        <v>47</v>
      </c>
      <c r="AA9" s="23"/>
      <c r="AB9" s="15" t="s">
        <v>44</v>
      </c>
      <c r="AC9" s="23"/>
      <c r="AD9" s="23" t="s">
        <v>4</v>
      </c>
    </row>
    <row r="10" spans="1:30" ht="19.5" customHeight="1" x14ac:dyDescent="0.25">
      <c r="A10" s="2"/>
      <c r="B10" s="23" t="s">
        <v>11</v>
      </c>
      <c r="C10" s="23"/>
      <c r="D10" s="23" t="s">
        <v>160</v>
      </c>
      <c r="E10" s="23"/>
      <c r="F10" s="23" t="s">
        <v>31</v>
      </c>
      <c r="G10" s="23"/>
      <c r="H10" s="23" t="s">
        <v>195</v>
      </c>
      <c r="I10" s="23"/>
      <c r="J10" s="23" t="s">
        <v>205</v>
      </c>
      <c r="K10" s="23"/>
      <c r="L10" s="23" t="s">
        <v>6</v>
      </c>
      <c r="M10" s="23"/>
      <c r="N10" s="15" t="s">
        <v>122</v>
      </c>
      <c r="O10" s="23"/>
      <c r="P10" s="23" t="s">
        <v>6</v>
      </c>
      <c r="Q10" s="23"/>
      <c r="R10" s="15" t="s">
        <v>78</v>
      </c>
      <c r="S10" s="15"/>
      <c r="T10" s="15" t="s">
        <v>198</v>
      </c>
      <c r="U10" s="23"/>
      <c r="V10" s="15" t="s">
        <v>200</v>
      </c>
      <c r="W10" s="23"/>
      <c r="X10" s="15" t="s">
        <v>36</v>
      </c>
      <c r="Y10" s="23"/>
      <c r="Z10" s="23" t="s">
        <v>123</v>
      </c>
      <c r="AA10" s="23"/>
      <c r="AB10" s="23" t="s">
        <v>38</v>
      </c>
      <c r="AC10" s="23"/>
      <c r="AD10" s="23" t="s">
        <v>36</v>
      </c>
    </row>
    <row r="11" spans="1:30" ht="19.5" customHeight="1" x14ac:dyDescent="0.25">
      <c r="A11" s="2"/>
      <c r="B11" s="319" t="s">
        <v>84</v>
      </c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319"/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</row>
    <row r="12" spans="1:30" ht="19.5" customHeight="1" x14ac:dyDescent="0.25">
      <c r="A12" s="2" t="s">
        <v>151</v>
      </c>
      <c r="B12" s="144"/>
      <c r="C12" s="298"/>
      <c r="D12" s="266"/>
      <c r="E12" s="298"/>
      <c r="F12" s="266"/>
      <c r="G12" s="298"/>
      <c r="H12" s="147"/>
      <c r="I12" s="298"/>
      <c r="J12" s="288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</row>
    <row r="13" spans="1:30" ht="19.5" customHeight="1" x14ac:dyDescent="0.25">
      <c r="A13" s="47" t="s">
        <v>217</v>
      </c>
      <c r="B13" s="4">
        <v>681480</v>
      </c>
      <c r="C13" s="209"/>
      <c r="D13" s="187">
        <v>14200</v>
      </c>
      <c r="E13" s="187"/>
      <c r="F13" s="187">
        <v>342170</v>
      </c>
      <c r="G13" s="187"/>
      <c r="H13" s="187">
        <v>17395</v>
      </c>
      <c r="I13" s="187"/>
      <c r="J13" s="187">
        <v>0</v>
      </c>
      <c r="K13" s="209"/>
      <c r="L13" s="187">
        <v>108696</v>
      </c>
      <c r="M13" s="209"/>
      <c r="N13" s="187">
        <v>-413287</v>
      </c>
      <c r="O13" s="209"/>
      <c r="P13" s="187">
        <v>-11053</v>
      </c>
      <c r="Q13" s="209"/>
      <c r="R13" s="187">
        <v>-7873</v>
      </c>
      <c r="S13" s="187"/>
      <c r="T13" s="187">
        <v>1619</v>
      </c>
      <c r="U13" s="209"/>
      <c r="V13" s="187">
        <v>1597500</v>
      </c>
      <c r="W13" s="209"/>
      <c r="X13" s="187">
        <v>1580193</v>
      </c>
      <c r="Y13" s="209"/>
      <c r="Z13" s="187">
        <v>2330847</v>
      </c>
      <c r="AA13" s="209"/>
      <c r="AB13" s="187">
        <v>-25879</v>
      </c>
      <c r="AC13" s="209"/>
      <c r="AD13" s="187">
        <v>2304968</v>
      </c>
    </row>
    <row r="14" spans="1:30" ht="15.95" customHeight="1" x14ac:dyDescent="0.25">
      <c r="A14" s="50"/>
      <c r="B14" s="20"/>
      <c r="C14" s="189"/>
      <c r="D14" s="193"/>
      <c r="E14" s="191"/>
      <c r="F14" s="193"/>
      <c r="G14" s="191"/>
      <c r="H14" s="20"/>
      <c r="I14" s="191"/>
      <c r="J14" s="193"/>
      <c r="K14" s="10"/>
      <c r="L14" s="20"/>
      <c r="M14" s="10"/>
      <c r="N14" s="20"/>
      <c r="O14" s="10"/>
      <c r="P14" s="20"/>
      <c r="Q14" s="10"/>
      <c r="R14" s="20"/>
      <c r="S14" s="20"/>
      <c r="T14" s="20"/>
      <c r="U14" s="10"/>
      <c r="V14" s="21"/>
      <c r="W14" s="10"/>
      <c r="X14" s="20"/>
      <c r="Y14" s="10"/>
      <c r="Z14" s="21"/>
      <c r="AA14" s="10"/>
      <c r="AB14" s="21"/>
      <c r="AC14" s="10"/>
      <c r="AD14" s="21"/>
    </row>
    <row r="15" spans="1:30" ht="20.25" customHeight="1" x14ac:dyDescent="0.25">
      <c r="A15" s="309" t="s">
        <v>161</v>
      </c>
      <c r="B15" s="193"/>
      <c r="C15" s="189"/>
      <c r="D15" s="193"/>
      <c r="E15" s="191"/>
      <c r="F15" s="193"/>
      <c r="G15" s="191"/>
      <c r="H15" s="193"/>
      <c r="I15" s="191"/>
      <c r="J15" s="193"/>
      <c r="K15" s="189"/>
      <c r="L15" s="193"/>
      <c r="M15" s="189"/>
      <c r="N15" s="193"/>
      <c r="O15" s="189"/>
      <c r="P15" s="193"/>
      <c r="Q15" s="189"/>
      <c r="R15" s="193"/>
      <c r="S15" s="193"/>
      <c r="T15" s="193"/>
      <c r="U15" s="189"/>
      <c r="V15" s="194"/>
      <c r="W15" s="189"/>
      <c r="X15" s="193"/>
      <c r="Y15" s="189"/>
      <c r="Z15" s="194"/>
      <c r="AA15" s="189"/>
      <c r="AB15" s="194"/>
      <c r="AC15" s="189"/>
      <c r="AD15" s="194"/>
    </row>
    <row r="16" spans="1:30" ht="20.25" customHeight="1" x14ac:dyDescent="0.25">
      <c r="A16" s="211" t="s">
        <v>163</v>
      </c>
      <c r="B16" s="275">
        <v>0</v>
      </c>
      <c r="C16" s="189"/>
      <c r="D16" s="275">
        <v>-14200</v>
      </c>
      <c r="E16" s="191"/>
      <c r="F16" s="275">
        <v>0</v>
      </c>
      <c r="G16" s="191"/>
      <c r="H16" s="275">
        <v>0</v>
      </c>
      <c r="I16" s="191"/>
      <c r="J16" s="275">
        <v>0</v>
      </c>
      <c r="K16" s="189"/>
      <c r="L16" s="275">
        <v>-5765</v>
      </c>
      <c r="M16" s="189"/>
      <c r="N16" s="275">
        <v>122696</v>
      </c>
      <c r="O16" s="189"/>
      <c r="P16" s="275">
        <v>0</v>
      </c>
      <c r="Q16" s="189"/>
      <c r="R16" s="275">
        <v>0</v>
      </c>
      <c r="S16" s="193"/>
      <c r="T16" s="275">
        <v>0</v>
      </c>
      <c r="U16" s="189"/>
      <c r="V16" s="276">
        <v>-39995</v>
      </c>
      <c r="W16" s="189"/>
      <c r="X16" s="275">
        <f>SUM(P16:V16)</f>
        <v>-39995</v>
      </c>
      <c r="Y16" s="189"/>
      <c r="Z16" s="276">
        <f>B16+D16+F16+H16+L16+N16+X16</f>
        <v>62736</v>
      </c>
      <c r="AA16" s="189"/>
      <c r="AB16" s="276">
        <v>-62736</v>
      </c>
      <c r="AC16" s="189"/>
      <c r="AD16" s="276">
        <f>SUM(Z16:AB16)</f>
        <v>0</v>
      </c>
    </row>
    <row r="17" spans="1:30" ht="20.25" customHeight="1" x14ac:dyDescent="0.25">
      <c r="A17" s="210" t="s">
        <v>162</v>
      </c>
      <c r="B17" s="275">
        <f>SUM(B16)</f>
        <v>0</v>
      </c>
      <c r="C17" s="189"/>
      <c r="D17" s="277">
        <f>SUM(D16)</f>
        <v>-14200</v>
      </c>
      <c r="E17" s="191"/>
      <c r="F17" s="277">
        <f>SUM(F16)</f>
        <v>0</v>
      </c>
      <c r="G17" s="191"/>
      <c r="H17" s="277">
        <f>SUM(H16)</f>
        <v>0</v>
      </c>
      <c r="I17" s="191"/>
      <c r="J17" s="277">
        <f>SUM(J16)</f>
        <v>0</v>
      </c>
      <c r="K17" s="189"/>
      <c r="L17" s="277">
        <f>SUM(L16)</f>
        <v>-5765</v>
      </c>
      <c r="M17" s="189"/>
      <c r="N17" s="277">
        <f>SUM(N16)</f>
        <v>122696</v>
      </c>
      <c r="O17" s="189"/>
      <c r="P17" s="277">
        <f>SUM(P16)</f>
        <v>0</v>
      </c>
      <c r="Q17" s="189"/>
      <c r="R17" s="277">
        <f>SUM(R16)</f>
        <v>0</v>
      </c>
      <c r="S17" s="193"/>
      <c r="T17" s="277">
        <f>SUM(T16)</f>
        <v>0</v>
      </c>
      <c r="U17" s="189"/>
      <c r="V17" s="278">
        <f>SUM(V16)</f>
        <v>-39995</v>
      </c>
      <c r="W17" s="189"/>
      <c r="X17" s="277">
        <f>SUM(X16)</f>
        <v>-39995</v>
      </c>
      <c r="Y17" s="189"/>
      <c r="Z17" s="278">
        <f>SUM(Z16)</f>
        <v>62736</v>
      </c>
      <c r="AA17" s="189"/>
      <c r="AB17" s="278">
        <f>SUM(AB16)</f>
        <v>-62736</v>
      </c>
      <c r="AC17" s="189"/>
      <c r="AD17" s="278">
        <f>SUM(AD16)</f>
        <v>0</v>
      </c>
    </row>
    <row r="18" spans="1:30" ht="20.25" customHeight="1" x14ac:dyDescent="0.25">
      <c r="A18" s="210"/>
      <c r="B18" s="191"/>
      <c r="C18" s="189"/>
      <c r="D18" s="281"/>
      <c r="E18" s="191"/>
      <c r="F18" s="281"/>
      <c r="G18" s="191"/>
      <c r="H18" s="281"/>
      <c r="I18" s="191"/>
      <c r="J18" s="287"/>
      <c r="K18" s="189"/>
      <c r="L18" s="281"/>
      <c r="M18" s="189"/>
      <c r="N18" s="281"/>
      <c r="O18" s="189"/>
      <c r="P18" s="281"/>
      <c r="Q18" s="189"/>
      <c r="R18" s="281"/>
      <c r="S18" s="193"/>
      <c r="T18" s="281"/>
      <c r="U18" s="189"/>
      <c r="V18" s="187"/>
      <c r="W18" s="189"/>
      <c r="X18" s="281"/>
      <c r="Y18" s="189"/>
      <c r="Z18" s="187"/>
      <c r="AA18" s="189"/>
      <c r="AB18" s="187"/>
      <c r="AC18" s="189"/>
      <c r="AD18" s="187"/>
    </row>
    <row r="19" spans="1:30" ht="19.5" customHeight="1" x14ac:dyDescent="0.25">
      <c r="A19" s="210" t="s">
        <v>176</v>
      </c>
      <c r="B19" s="20"/>
      <c r="C19" s="189"/>
      <c r="D19" s="193"/>
      <c r="E19" s="191"/>
      <c r="F19" s="193"/>
      <c r="G19" s="191"/>
      <c r="H19" s="20"/>
      <c r="I19" s="191"/>
      <c r="J19" s="193"/>
      <c r="K19" s="10"/>
      <c r="L19" s="20"/>
      <c r="M19" s="10"/>
      <c r="N19" s="20"/>
      <c r="O19" s="10"/>
      <c r="P19" s="20"/>
      <c r="Q19" s="10"/>
      <c r="R19" s="20"/>
      <c r="S19" s="20"/>
      <c r="T19" s="20"/>
      <c r="U19" s="10"/>
      <c r="V19" s="21"/>
      <c r="W19" s="10"/>
      <c r="X19" s="20"/>
      <c r="Y19" s="10"/>
      <c r="Z19" s="21"/>
      <c r="AA19" s="10"/>
      <c r="AB19" s="193"/>
      <c r="AC19" s="10"/>
      <c r="AD19" s="21"/>
    </row>
    <row r="20" spans="1:30" ht="19.5" customHeight="1" x14ac:dyDescent="0.25">
      <c r="A20" s="190" t="s">
        <v>214</v>
      </c>
      <c r="B20" s="160">
        <v>0</v>
      </c>
      <c r="C20" s="161"/>
      <c r="D20" s="160">
        <v>0</v>
      </c>
      <c r="E20" s="304"/>
      <c r="F20" s="160">
        <v>0</v>
      </c>
      <c r="G20" s="304"/>
      <c r="H20" s="160">
        <v>0</v>
      </c>
      <c r="I20" s="304"/>
      <c r="J20" s="160">
        <v>0</v>
      </c>
      <c r="K20" s="161"/>
      <c r="L20" s="160">
        <v>0</v>
      </c>
      <c r="M20" s="189"/>
      <c r="N20" s="160">
        <f>'SI-4'!F37</f>
        <v>132917</v>
      </c>
      <c r="O20" s="189"/>
      <c r="P20" s="160">
        <v>0</v>
      </c>
      <c r="Q20" s="162"/>
      <c r="R20" s="160">
        <v>0</v>
      </c>
      <c r="S20" s="161"/>
      <c r="T20" s="160">
        <v>0</v>
      </c>
      <c r="U20" s="161"/>
      <c r="V20" s="160">
        <v>0</v>
      </c>
      <c r="W20" s="162"/>
      <c r="X20" s="162">
        <f t="shared" ref="X20:X21" si="0">SUM(P20:V20)</f>
        <v>0</v>
      </c>
      <c r="Y20" s="189"/>
      <c r="Z20" s="162">
        <f>B20+D20+F20+H20+L20+N20+X20</f>
        <v>132917</v>
      </c>
      <c r="AA20" s="162"/>
      <c r="AB20" s="162">
        <f>'SI-4'!F38</f>
        <v>-29533</v>
      </c>
      <c r="AC20" s="189"/>
      <c r="AD20" s="194">
        <f t="shared" ref="AD20:AD21" si="1">SUM(Z20:AB20)</f>
        <v>103384</v>
      </c>
    </row>
    <row r="21" spans="1:30" ht="19.5" customHeight="1" x14ac:dyDescent="0.25">
      <c r="A21" s="190" t="s">
        <v>227</v>
      </c>
      <c r="B21" s="160">
        <v>0</v>
      </c>
      <c r="C21" s="161"/>
      <c r="D21" s="160">
        <v>0</v>
      </c>
      <c r="E21" s="304"/>
      <c r="F21" s="160">
        <v>0</v>
      </c>
      <c r="G21" s="304"/>
      <c r="H21" s="160">
        <v>0</v>
      </c>
      <c r="I21" s="304"/>
      <c r="J21" s="160">
        <v>0</v>
      </c>
      <c r="K21" s="161"/>
      <c r="L21" s="160">
        <v>0</v>
      </c>
      <c r="M21" s="189"/>
      <c r="N21" s="160">
        <v>0</v>
      </c>
      <c r="O21" s="189"/>
      <c r="P21" s="193">
        <v>734</v>
      </c>
      <c r="Q21" s="189"/>
      <c r="R21" s="160">
        <v>0</v>
      </c>
      <c r="S21" s="215"/>
      <c r="T21" s="160">
        <v>0</v>
      </c>
      <c r="U21" s="189"/>
      <c r="V21" s="193">
        <v>0</v>
      </c>
      <c r="W21" s="189"/>
      <c r="X21" s="189">
        <f t="shared" si="0"/>
        <v>734</v>
      </c>
      <c r="Y21" s="189"/>
      <c r="Z21" s="194">
        <f>B21+D21+F21+H21+L21+N21+X21</f>
        <v>734</v>
      </c>
      <c r="AA21" s="189"/>
      <c r="AB21" s="52">
        <f>'SI-4'!F43-AB20</f>
        <v>-480</v>
      </c>
      <c r="AC21" s="189"/>
      <c r="AD21" s="194">
        <f t="shared" si="1"/>
        <v>254</v>
      </c>
    </row>
    <row r="22" spans="1:30" ht="19.5" customHeight="1" x14ac:dyDescent="0.25">
      <c r="A22" s="210" t="s">
        <v>174</v>
      </c>
      <c r="B22" s="17">
        <f>SUM(B20:B21)</f>
        <v>0</v>
      </c>
      <c r="C22" s="209"/>
      <c r="D22" s="192">
        <f>SUM(D20:D21)</f>
        <v>0</v>
      </c>
      <c r="E22" s="187"/>
      <c r="F22" s="192">
        <f>SUM(F20:F21)</f>
        <v>0</v>
      </c>
      <c r="G22" s="187"/>
      <c r="H22" s="17">
        <f>SUM(H20:H21)</f>
        <v>0</v>
      </c>
      <c r="I22" s="187"/>
      <c r="J22" s="192">
        <f>SUM(J20:J21)</f>
        <v>0</v>
      </c>
      <c r="K22" s="48"/>
      <c r="L22" s="17">
        <f>SUM(L20:L21)</f>
        <v>0</v>
      </c>
      <c r="M22" s="48"/>
      <c r="N22" s="17">
        <f>SUM(N20:N21)</f>
        <v>132917</v>
      </c>
      <c r="O22" s="48"/>
      <c r="P22" s="17">
        <f>SUM(P20:P21)</f>
        <v>734</v>
      </c>
      <c r="Q22" s="48"/>
      <c r="R22" s="17">
        <f>SUM(R20:R21)</f>
        <v>0</v>
      </c>
      <c r="S22" s="4"/>
      <c r="T22" s="61">
        <f>SUM(T21)</f>
        <v>0</v>
      </c>
      <c r="U22" s="48"/>
      <c r="V22" s="17">
        <f>SUM(V20:V21)</f>
        <v>0</v>
      </c>
      <c r="W22" s="48"/>
      <c r="X22" s="17">
        <f>SUM(X20:X21)</f>
        <v>734</v>
      </c>
      <c r="Y22" s="48"/>
      <c r="Z22" s="17">
        <f>SUM(Z20:Z21)</f>
        <v>133651</v>
      </c>
      <c r="AA22" s="48"/>
      <c r="AB22" s="17">
        <f>SUM(AB20:AB21)</f>
        <v>-30013</v>
      </c>
      <c r="AC22" s="48"/>
      <c r="AD22" s="17">
        <f>SUM(AD20:AD21)</f>
        <v>103638</v>
      </c>
    </row>
    <row r="23" spans="1:30" ht="19.5" customHeight="1" x14ac:dyDescent="0.25">
      <c r="A23" s="50"/>
      <c r="B23" s="4"/>
      <c r="C23" s="209"/>
      <c r="D23" s="187"/>
      <c r="E23" s="187"/>
      <c r="F23" s="187"/>
      <c r="G23" s="187"/>
      <c r="H23" s="4"/>
      <c r="I23" s="187"/>
      <c r="J23" s="187"/>
      <c r="K23" s="48"/>
      <c r="L23" s="4"/>
      <c r="M23" s="48"/>
      <c r="N23" s="4"/>
      <c r="O23" s="48"/>
      <c r="P23" s="4"/>
      <c r="Q23" s="48"/>
      <c r="R23" s="4"/>
      <c r="S23" s="4"/>
      <c r="T23" s="4"/>
      <c r="U23" s="48"/>
      <c r="V23" s="48"/>
      <c r="W23" s="48"/>
      <c r="X23" s="4"/>
      <c r="Y23" s="48"/>
      <c r="Z23" s="4"/>
      <c r="AA23" s="48"/>
      <c r="AB23" s="4"/>
      <c r="AC23" s="48"/>
      <c r="AD23" s="4"/>
    </row>
    <row r="24" spans="1:30" ht="20.25" customHeight="1" x14ac:dyDescent="0.25">
      <c r="A24" s="211" t="s">
        <v>164</v>
      </c>
      <c r="B24" s="62">
        <v>0</v>
      </c>
      <c r="C24" s="146"/>
      <c r="D24" s="62">
        <v>0</v>
      </c>
      <c r="E24" s="62"/>
      <c r="F24" s="62">
        <v>0</v>
      </c>
      <c r="G24" s="62"/>
      <c r="H24" s="62">
        <v>0</v>
      </c>
      <c r="I24" s="62"/>
      <c r="J24" s="62">
        <v>0</v>
      </c>
      <c r="K24" s="146"/>
      <c r="L24" s="62">
        <v>5000</v>
      </c>
      <c r="M24" s="146"/>
      <c r="N24" s="62">
        <v>-5000</v>
      </c>
      <c r="O24" s="146"/>
      <c r="P24" s="62">
        <v>0</v>
      </c>
      <c r="Q24" s="146"/>
      <c r="R24" s="62">
        <v>0</v>
      </c>
      <c r="S24" s="62"/>
      <c r="T24" s="62">
        <v>0</v>
      </c>
      <c r="U24" s="146"/>
      <c r="V24" s="146">
        <v>0</v>
      </c>
      <c r="W24" s="146"/>
      <c r="X24" s="62">
        <f t="shared" ref="X24:X25" si="2">SUM(P24:V24)</f>
        <v>0</v>
      </c>
      <c r="Y24" s="146"/>
      <c r="Z24" s="62">
        <f>B24+D24+F24+H24+L24+N24+X24</f>
        <v>0</v>
      </c>
      <c r="AA24" s="146"/>
      <c r="AB24" s="62">
        <v>0</v>
      </c>
      <c r="AC24" s="146"/>
      <c r="AD24" s="62">
        <f t="shared" ref="AD24" si="3">SUM(Z24:AB24)</f>
        <v>0</v>
      </c>
    </row>
    <row r="25" spans="1:30" ht="19.5" customHeight="1" x14ac:dyDescent="0.25">
      <c r="A25" s="50" t="s">
        <v>68</v>
      </c>
      <c r="B25" s="62">
        <v>0</v>
      </c>
      <c r="C25" s="146"/>
      <c r="D25" s="272">
        <v>0</v>
      </c>
      <c r="E25" s="62"/>
      <c r="F25" s="272">
        <v>0</v>
      </c>
      <c r="G25" s="62"/>
      <c r="H25" s="62">
        <v>0</v>
      </c>
      <c r="I25" s="62"/>
      <c r="J25" s="62">
        <v>0</v>
      </c>
      <c r="K25" s="146"/>
      <c r="L25" s="62">
        <v>0</v>
      </c>
      <c r="M25" s="27"/>
      <c r="N25" s="189">
        <v>12966</v>
      </c>
      <c r="O25" s="27"/>
      <c r="P25" s="62">
        <v>0</v>
      </c>
      <c r="Q25" s="27"/>
      <c r="R25" s="189">
        <v>0</v>
      </c>
      <c r="S25" s="10"/>
      <c r="T25" s="62">
        <v>0</v>
      </c>
      <c r="U25" s="146"/>
      <c r="V25" s="62">
        <v>-12966</v>
      </c>
      <c r="W25" s="27"/>
      <c r="X25" s="189">
        <f t="shared" si="2"/>
        <v>-12966</v>
      </c>
      <c r="Y25" s="27"/>
      <c r="Z25" s="213">
        <f>B25+D25+F25+H25+L25+N25+X25</f>
        <v>0</v>
      </c>
      <c r="AA25" s="146"/>
      <c r="AB25" s="62">
        <v>0</v>
      </c>
      <c r="AC25" s="146"/>
      <c r="AD25" s="213">
        <f t="shared" ref="AD25" si="4">SUM(Z25:AB25)</f>
        <v>0</v>
      </c>
    </row>
    <row r="26" spans="1:30" ht="19.5" customHeight="1" thickBot="1" x14ac:dyDescent="0.3">
      <c r="A26" s="49" t="s">
        <v>218</v>
      </c>
      <c r="B26" s="188">
        <f>SUM(B13,,B22,B25:B25)</f>
        <v>681480</v>
      </c>
      <c r="C26" s="187"/>
      <c r="D26" s="273">
        <f>SUM(D13,D17,D22,D24:D25)</f>
        <v>0</v>
      </c>
      <c r="E26" s="187"/>
      <c r="F26" s="273">
        <f>SUM(F13,F17,F22,F24:F25)</f>
        <v>342170</v>
      </c>
      <c r="G26" s="187"/>
      <c r="H26" s="188">
        <f>SUM(H13,H17,H22,H24:H25)</f>
        <v>17395</v>
      </c>
      <c r="I26" s="187"/>
      <c r="J26" s="188">
        <f>SUM(J13,J17,J22,J24:J25)</f>
        <v>0</v>
      </c>
      <c r="K26" s="187"/>
      <c r="L26" s="188">
        <f>SUM(L13,L17,L22,L24:L25)</f>
        <v>107931</v>
      </c>
      <c r="M26" s="187"/>
      <c r="N26" s="188">
        <f>SUM(N13,N17,N22,N24:N25)</f>
        <v>-149708</v>
      </c>
      <c r="O26" s="187"/>
      <c r="P26" s="188">
        <f>SUM(P13,P17,P22,P24:P25)</f>
        <v>-10319</v>
      </c>
      <c r="Q26" s="209"/>
      <c r="R26" s="188">
        <f>SUM(R13,R17,R22,R24:R25)</f>
        <v>-7873</v>
      </c>
      <c r="S26" s="187"/>
      <c r="T26" s="188">
        <f>SUM(T13,T17,T22,T24:T25)</f>
        <v>1619</v>
      </c>
      <c r="U26" s="187"/>
      <c r="V26" s="188">
        <f>SUM(V13,V17,V22,V24:V25)</f>
        <v>1544539</v>
      </c>
      <c r="W26" s="187"/>
      <c r="X26" s="188">
        <f>SUM(X13,X17,X22,X24:X25)</f>
        <v>1527966</v>
      </c>
      <c r="Y26" s="187"/>
      <c r="Z26" s="188">
        <f>SUM(Z13,Z17,Z22,Z24:Z25)</f>
        <v>2527234</v>
      </c>
      <c r="AA26" s="187"/>
      <c r="AB26" s="188">
        <f>SUM(AB13,AB17,AB22,AB24:AB25)</f>
        <v>-118628</v>
      </c>
      <c r="AC26" s="187"/>
      <c r="AD26" s="188">
        <f>SUM(AD13,AD17,AD22,AD24:AD25)</f>
        <v>2408606</v>
      </c>
    </row>
    <row r="27" spans="1:30" ht="17.25" customHeight="1" thickTop="1" x14ac:dyDescent="0.25">
      <c r="B27" s="145"/>
      <c r="C27" s="301"/>
      <c r="D27" s="145"/>
      <c r="E27" s="301"/>
      <c r="F27" s="145"/>
      <c r="G27" s="301"/>
      <c r="H27" s="145"/>
      <c r="I27" s="301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</row>
    <row r="28" spans="1:30" ht="17.25" customHeight="1" x14ac:dyDescent="0.25">
      <c r="A28" s="2" t="s">
        <v>179</v>
      </c>
      <c r="B28" s="163"/>
      <c r="C28" s="298"/>
      <c r="D28" s="266"/>
      <c r="E28" s="298"/>
      <c r="F28" s="266"/>
      <c r="G28" s="298"/>
      <c r="H28" s="163"/>
      <c r="I28" s="298"/>
      <c r="J28" s="288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</row>
    <row r="29" spans="1:30" ht="17.25" customHeight="1" x14ac:dyDescent="0.25">
      <c r="A29" s="47" t="s">
        <v>219</v>
      </c>
      <c r="B29" s="4">
        <v>817775</v>
      </c>
      <c r="C29" s="209"/>
      <c r="D29" s="187">
        <v>0</v>
      </c>
      <c r="E29" s="187"/>
      <c r="F29" s="187">
        <v>504943</v>
      </c>
      <c r="G29" s="187"/>
      <c r="H29" s="4">
        <v>17395</v>
      </c>
      <c r="I29" s="187"/>
      <c r="J29" s="187">
        <v>507176</v>
      </c>
      <c r="K29" s="48"/>
      <c r="L29" s="4">
        <v>133188</v>
      </c>
      <c r="M29" s="48"/>
      <c r="N29" s="4">
        <v>220140</v>
      </c>
      <c r="O29" s="48"/>
      <c r="P29" s="4">
        <v>-8933</v>
      </c>
      <c r="Q29" s="48"/>
      <c r="R29" s="4">
        <v>0</v>
      </c>
      <c r="S29" s="4"/>
      <c r="T29" s="4">
        <v>1480</v>
      </c>
      <c r="U29" s="48"/>
      <c r="V29" s="4">
        <v>1384728</v>
      </c>
      <c r="W29" s="48"/>
      <c r="X29" s="187">
        <f>SUM(P29:V29)</f>
        <v>1377275</v>
      </c>
      <c r="Y29" s="187"/>
      <c r="Z29" s="187">
        <f>SUM(B29:N29,X29)</f>
        <v>3577892</v>
      </c>
      <c r="AA29" s="187"/>
      <c r="AB29" s="187">
        <v>513397</v>
      </c>
      <c r="AC29" s="187"/>
      <c r="AD29" s="187">
        <f>SUM(Z29:AB29)</f>
        <v>4091289</v>
      </c>
    </row>
    <row r="30" spans="1:30" ht="20.25" customHeight="1" x14ac:dyDescent="0.25">
      <c r="A30" s="211"/>
      <c r="B30" s="193"/>
      <c r="C30" s="189"/>
      <c r="D30" s="193"/>
      <c r="E30" s="191"/>
      <c r="F30" s="193"/>
      <c r="G30" s="191"/>
      <c r="H30" s="193"/>
      <c r="I30" s="191"/>
      <c r="J30" s="193"/>
      <c r="K30" s="189"/>
      <c r="L30" s="193"/>
      <c r="M30" s="189"/>
      <c r="N30" s="193"/>
      <c r="O30" s="189"/>
      <c r="P30" s="193"/>
      <c r="Q30" s="189"/>
      <c r="R30" s="193"/>
      <c r="S30" s="193"/>
      <c r="T30" s="193"/>
      <c r="U30" s="189"/>
      <c r="V30" s="194"/>
      <c r="W30" s="189"/>
      <c r="X30" s="283"/>
      <c r="Y30" s="284"/>
      <c r="Z30" s="283"/>
      <c r="AA30" s="284"/>
      <c r="AB30" s="283"/>
      <c r="AC30" s="284"/>
      <c r="AD30" s="283"/>
    </row>
    <row r="31" spans="1:30" ht="20.25" customHeight="1" x14ac:dyDescent="0.25">
      <c r="A31" s="49" t="s">
        <v>176</v>
      </c>
      <c r="B31" s="215"/>
      <c r="C31" s="62"/>
      <c r="D31" s="215"/>
      <c r="E31" s="216"/>
      <c r="F31" s="215"/>
      <c r="G31" s="216"/>
      <c r="H31" s="215"/>
      <c r="I31" s="216"/>
      <c r="J31" s="215"/>
      <c r="K31" s="62"/>
      <c r="L31" s="215"/>
      <c r="M31" s="62"/>
      <c r="N31" s="215"/>
      <c r="O31" s="62"/>
      <c r="P31" s="215"/>
      <c r="Q31" s="62"/>
      <c r="R31" s="215"/>
      <c r="S31" s="215"/>
      <c r="T31" s="215"/>
      <c r="U31" s="62"/>
      <c r="V31" s="213"/>
      <c r="W31" s="62"/>
      <c r="X31" s="292"/>
      <c r="Y31" s="292"/>
      <c r="Z31" s="292"/>
      <c r="AA31" s="292"/>
      <c r="AB31" s="292"/>
      <c r="AC31" s="292"/>
      <c r="AD31" s="292"/>
    </row>
    <row r="32" spans="1:30" ht="20.25" customHeight="1" x14ac:dyDescent="0.25">
      <c r="A32" s="190" t="s">
        <v>215</v>
      </c>
      <c r="B32" s="160">
        <v>0</v>
      </c>
      <c r="C32" s="161"/>
      <c r="D32" s="160">
        <v>0</v>
      </c>
      <c r="E32" s="304"/>
      <c r="F32" s="160">
        <v>0</v>
      </c>
      <c r="G32" s="304"/>
      <c r="H32" s="160">
        <v>0</v>
      </c>
      <c r="I32" s="304"/>
      <c r="J32" s="160">
        <v>0</v>
      </c>
      <c r="K32" s="161"/>
      <c r="L32" s="160">
        <v>0</v>
      </c>
      <c r="M32" s="62"/>
      <c r="N32" s="293">
        <f>'SI-4'!D37</f>
        <v>133013</v>
      </c>
      <c r="O32" s="62"/>
      <c r="P32" s="160">
        <v>0</v>
      </c>
      <c r="Q32" s="162"/>
      <c r="R32" s="160">
        <v>0</v>
      </c>
      <c r="S32" s="161"/>
      <c r="T32" s="160">
        <v>0</v>
      </c>
      <c r="U32" s="161"/>
      <c r="V32" s="160">
        <v>0</v>
      </c>
      <c r="W32" s="162"/>
      <c r="X32" s="294">
        <f>SUM(P32:V32)</f>
        <v>0</v>
      </c>
      <c r="Y32" s="295"/>
      <c r="Z32" s="294">
        <f>SUM(B32:N32,X32)</f>
        <v>133013</v>
      </c>
      <c r="AA32" s="294"/>
      <c r="AB32" s="293">
        <f>'SI-4'!D38</f>
        <v>10583</v>
      </c>
      <c r="AC32" s="294"/>
      <c r="AD32" s="293">
        <f>Z32+AB32</f>
        <v>143596</v>
      </c>
    </row>
    <row r="33" spans="1:30" ht="20.25" customHeight="1" x14ac:dyDescent="0.25">
      <c r="A33" s="14" t="s">
        <v>227</v>
      </c>
      <c r="B33" s="160">
        <v>0</v>
      </c>
      <c r="C33" s="161"/>
      <c r="D33" s="160">
        <v>0</v>
      </c>
      <c r="E33" s="304"/>
      <c r="F33" s="160">
        <v>0</v>
      </c>
      <c r="G33" s="304"/>
      <c r="H33" s="160">
        <v>0</v>
      </c>
      <c r="I33" s="304"/>
      <c r="J33" s="160">
        <v>0</v>
      </c>
      <c r="K33" s="161"/>
      <c r="L33" s="160">
        <v>0</v>
      </c>
      <c r="M33" s="62"/>
      <c r="N33" s="160">
        <v>0</v>
      </c>
      <c r="O33" s="62"/>
      <c r="P33" s="215">
        <v>-362</v>
      </c>
      <c r="Q33" s="62"/>
      <c r="R33" s="160">
        <v>0</v>
      </c>
      <c r="S33" s="215"/>
      <c r="T33" s="160">
        <v>0</v>
      </c>
      <c r="U33" s="62"/>
      <c r="V33" s="215">
        <v>0</v>
      </c>
      <c r="W33" s="62"/>
      <c r="X33" s="294">
        <f>SUM(P33:V33)</f>
        <v>-362</v>
      </c>
      <c r="Y33" s="295"/>
      <c r="Z33" s="294">
        <f>SUM(B33:N33,X33)</f>
        <v>-362</v>
      </c>
      <c r="AA33" s="294"/>
      <c r="AB33" s="293">
        <v>-209</v>
      </c>
      <c r="AC33" s="294"/>
      <c r="AD33" s="293">
        <f>Z33+AB33</f>
        <v>-571</v>
      </c>
    </row>
    <row r="34" spans="1:30" ht="20.25" customHeight="1" x14ac:dyDescent="0.25">
      <c r="A34" s="49" t="s">
        <v>174</v>
      </c>
      <c r="B34" s="192">
        <f>SUM(B32:B33)</f>
        <v>0</v>
      </c>
      <c r="C34" s="209"/>
      <c r="D34" s="274">
        <f>SUM(D32:D33)</f>
        <v>0</v>
      </c>
      <c r="E34" s="187"/>
      <c r="F34" s="192">
        <f>SUM(F32:F33)</f>
        <v>0</v>
      </c>
      <c r="G34" s="187"/>
      <c r="H34" s="192">
        <f>SUM(H32:H33)</f>
        <v>0</v>
      </c>
      <c r="I34" s="187"/>
      <c r="J34" s="192">
        <f>SUM(J32:J33)</f>
        <v>0</v>
      </c>
      <c r="K34" s="209"/>
      <c r="L34" s="192">
        <f>SUM(L32:L33)</f>
        <v>0</v>
      </c>
      <c r="M34" s="209"/>
      <c r="N34" s="192">
        <f>SUM(N32:N33)</f>
        <v>133013</v>
      </c>
      <c r="O34" s="209"/>
      <c r="P34" s="192">
        <f>SUM(P32:P33)</f>
        <v>-362</v>
      </c>
      <c r="Q34" s="209"/>
      <c r="R34" s="192">
        <f>SUM(R32:R33)</f>
        <v>0</v>
      </c>
      <c r="S34" s="187"/>
      <c r="T34" s="61">
        <f>SUM(T33)</f>
        <v>0</v>
      </c>
      <c r="U34" s="209"/>
      <c r="V34" s="192">
        <f>SUM(V32:V33)</f>
        <v>0</v>
      </c>
      <c r="W34" s="209"/>
      <c r="X34" s="192">
        <f>SUM(X32:X33)</f>
        <v>-362</v>
      </c>
      <c r="Y34" s="209"/>
      <c r="Z34" s="192">
        <f>SUM(Z32:Z33)</f>
        <v>132651</v>
      </c>
      <c r="AA34" s="209"/>
      <c r="AB34" s="192">
        <f>SUM(AB32:AB33)</f>
        <v>10374</v>
      </c>
      <c r="AC34" s="209"/>
      <c r="AD34" s="192">
        <f>SUM(AD32:AD33)</f>
        <v>143025</v>
      </c>
    </row>
    <row r="35" spans="1:30" ht="20.25" customHeight="1" x14ac:dyDescent="0.25">
      <c r="A35" s="50"/>
      <c r="B35" s="187"/>
      <c r="C35" s="209"/>
      <c r="D35" s="274"/>
      <c r="E35" s="187"/>
      <c r="F35" s="187"/>
      <c r="G35" s="187"/>
      <c r="H35" s="187"/>
      <c r="I35" s="187"/>
      <c r="J35" s="187"/>
      <c r="K35" s="209"/>
      <c r="L35" s="187"/>
      <c r="M35" s="209"/>
      <c r="N35" s="187"/>
      <c r="O35" s="209"/>
      <c r="P35" s="187"/>
      <c r="Q35" s="209"/>
      <c r="R35" s="187"/>
      <c r="S35" s="187"/>
      <c r="T35" s="187"/>
      <c r="U35" s="209"/>
      <c r="V35" s="209"/>
      <c r="W35" s="209"/>
      <c r="X35" s="187"/>
      <c r="Y35" s="209"/>
      <c r="Z35" s="187"/>
      <c r="AA35" s="209"/>
      <c r="AB35" s="187"/>
      <c r="AC35" s="209"/>
      <c r="AD35" s="187"/>
    </row>
    <row r="36" spans="1:30" ht="20.25" customHeight="1" x14ac:dyDescent="0.25">
      <c r="A36" s="211" t="s">
        <v>164</v>
      </c>
      <c r="B36" s="62">
        <v>0</v>
      </c>
      <c r="C36" s="146"/>
      <c r="D36" s="62">
        <v>0</v>
      </c>
      <c r="E36" s="62"/>
      <c r="F36" s="62">
        <v>0</v>
      </c>
      <c r="G36" s="62"/>
      <c r="H36" s="62">
        <v>0</v>
      </c>
      <c r="I36" s="62"/>
      <c r="J36" s="62">
        <v>0</v>
      </c>
      <c r="K36" s="146"/>
      <c r="L36" s="62">
        <v>3711</v>
      </c>
      <c r="M36" s="146"/>
      <c r="N36" s="62">
        <f>-L36</f>
        <v>-3711</v>
      </c>
      <c r="O36" s="146"/>
      <c r="P36" s="62">
        <v>0</v>
      </c>
      <c r="Q36" s="146"/>
      <c r="R36" s="62">
        <v>0</v>
      </c>
      <c r="S36" s="62"/>
      <c r="T36" s="62">
        <v>0</v>
      </c>
      <c r="U36" s="146"/>
      <c r="V36" s="146">
        <v>0</v>
      </c>
      <c r="W36" s="146"/>
      <c r="X36" s="62">
        <f t="shared" ref="X36" si="5">SUM(P36:V36)</f>
        <v>0</v>
      </c>
      <c r="Y36" s="146"/>
      <c r="Z36" s="62">
        <f>B36+D36+F36+H36+L36+N36+X36</f>
        <v>0</v>
      </c>
      <c r="AA36" s="146"/>
      <c r="AB36" s="62">
        <v>0</v>
      </c>
      <c r="AC36" s="146"/>
      <c r="AD36" s="62">
        <f t="shared" ref="AD36:AD37" si="6">SUM(Z36:AB36)</f>
        <v>0</v>
      </c>
    </row>
    <row r="37" spans="1:30" ht="20.25" customHeight="1" x14ac:dyDescent="0.25">
      <c r="A37" s="211" t="s">
        <v>68</v>
      </c>
      <c r="B37" s="62">
        <v>0</v>
      </c>
      <c r="C37" s="146"/>
      <c r="D37" s="272">
        <v>0</v>
      </c>
      <c r="E37" s="62"/>
      <c r="F37" s="272">
        <v>0</v>
      </c>
      <c r="G37" s="62"/>
      <c r="H37" s="62">
        <v>0</v>
      </c>
      <c r="I37" s="62"/>
      <c r="J37" s="62">
        <v>0</v>
      </c>
      <c r="K37" s="146"/>
      <c r="L37" s="62">
        <v>0</v>
      </c>
      <c r="M37" s="146"/>
      <c r="N37" s="62">
        <f>-V37</f>
        <v>18819</v>
      </c>
      <c r="O37" s="146"/>
      <c r="P37" s="62">
        <v>0</v>
      </c>
      <c r="Q37" s="209"/>
      <c r="R37" s="62">
        <v>0</v>
      </c>
      <c r="S37" s="62"/>
      <c r="T37" s="62">
        <v>0</v>
      </c>
      <c r="U37" s="146"/>
      <c r="V37" s="62">
        <v>-18819</v>
      </c>
      <c r="W37" s="146"/>
      <c r="X37" s="62">
        <f>SUM(P37:V37)</f>
        <v>-18819</v>
      </c>
      <c r="Y37" s="146"/>
      <c r="Z37" s="213">
        <f>B37+D37+F37+H37+L37+N37+X37</f>
        <v>0</v>
      </c>
      <c r="AA37" s="146"/>
      <c r="AB37" s="62">
        <v>0</v>
      </c>
      <c r="AC37" s="146"/>
      <c r="AD37" s="213">
        <f t="shared" si="6"/>
        <v>0</v>
      </c>
    </row>
    <row r="38" spans="1:30" ht="20.25" customHeight="1" thickBot="1" x14ac:dyDescent="0.3">
      <c r="A38" s="49" t="s">
        <v>220</v>
      </c>
      <c r="B38" s="188">
        <f t="shared" ref="B38:L38" si="7">SUM(B29,B34,B36:B37)</f>
        <v>817775</v>
      </c>
      <c r="C38" s="187"/>
      <c r="D38" s="188">
        <f t="shared" si="7"/>
        <v>0</v>
      </c>
      <c r="E38" s="187"/>
      <c r="F38" s="188">
        <f t="shared" si="7"/>
        <v>504943</v>
      </c>
      <c r="G38" s="187"/>
      <c r="H38" s="188">
        <f t="shared" si="7"/>
        <v>17395</v>
      </c>
      <c r="I38" s="187"/>
      <c r="J38" s="188">
        <f t="shared" ref="J38" si="8">SUM(J29,J34,J36:J37)</f>
        <v>507176</v>
      </c>
      <c r="K38" s="187"/>
      <c r="L38" s="188">
        <f t="shared" si="7"/>
        <v>136899</v>
      </c>
      <c r="M38" s="187"/>
      <c r="N38" s="188">
        <f>SUM(N29,N34,N36:N37)</f>
        <v>368261</v>
      </c>
      <c r="O38" s="187"/>
      <c r="P38" s="188">
        <f t="shared" ref="P38:AD38" si="9">SUM(P29,P34,P36:P37)</f>
        <v>-9295</v>
      </c>
      <c r="Q38" s="187"/>
      <c r="R38" s="188">
        <f t="shared" si="9"/>
        <v>0</v>
      </c>
      <c r="S38" s="187"/>
      <c r="T38" s="188">
        <f t="shared" si="9"/>
        <v>1480</v>
      </c>
      <c r="U38" s="187"/>
      <c r="V38" s="188">
        <f t="shared" si="9"/>
        <v>1365909</v>
      </c>
      <c r="W38" s="187"/>
      <c r="X38" s="188">
        <f t="shared" si="9"/>
        <v>1358094</v>
      </c>
      <c r="Y38" s="187"/>
      <c r="Z38" s="188">
        <f t="shared" si="9"/>
        <v>3710543</v>
      </c>
      <c r="AA38" s="187"/>
      <c r="AB38" s="188">
        <f t="shared" si="9"/>
        <v>523771</v>
      </c>
      <c r="AC38" s="187"/>
      <c r="AD38" s="188">
        <f t="shared" si="9"/>
        <v>4234314</v>
      </c>
    </row>
    <row r="39" spans="1:30" ht="20.25" customHeight="1" thickTop="1" x14ac:dyDescent="0.25">
      <c r="B39" s="291"/>
      <c r="C39" s="302"/>
      <c r="D39" s="291"/>
      <c r="E39" s="302"/>
      <c r="F39" s="291"/>
      <c r="G39" s="302"/>
      <c r="H39" s="291"/>
      <c r="I39" s="302"/>
      <c r="J39" s="291"/>
      <c r="K39" s="302"/>
      <c r="L39" s="291"/>
      <c r="M39" s="302"/>
      <c r="N39" s="291"/>
      <c r="O39" s="302"/>
      <c r="P39" s="291"/>
      <c r="Q39" s="302"/>
      <c r="R39" s="291"/>
      <c r="S39" s="302"/>
      <c r="T39" s="291"/>
      <c r="U39" s="302"/>
      <c r="V39" s="291"/>
      <c r="W39" s="302"/>
      <c r="X39" s="291"/>
      <c r="Y39" s="302"/>
      <c r="Z39" s="291"/>
      <c r="AA39" s="302"/>
      <c r="AB39" s="291"/>
      <c r="AC39" s="302"/>
      <c r="AD39" s="291"/>
    </row>
    <row r="40" spans="1:30" ht="20.25" customHeight="1" x14ac:dyDescent="0.25">
      <c r="B40" s="291"/>
      <c r="C40" s="302"/>
      <c r="D40" s="291"/>
      <c r="E40" s="302"/>
      <c r="F40" s="291"/>
      <c r="G40" s="302"/>
      <c r="H40" s="291"/>
      <c r="I40" s="302"/>
      <c r="J40" s="291"/>
      <c r="K40" s="302"/>
      <c r="L40" s="291"/>
      <c r="M40" s="302"/>
      <c r="N40" s="291"/>
      <c r="O40" s="302"/>
      <c r="P40" s="291"/>
      <c r="Q40" s="302"/>
      <c r="R40" s="291"/>
      <c r="S40" s="302"/>
      <c r="T40" s="291"/>
      <c r="U40" s="291"/>
      <c r="V40" s="291"/>
      <c r="W40" s="291"/>
      <c r="X40" s="291"/>
      <c r="Y40" s="291"/>
      <c r="Z40" s="291"/>
      <c r="AA40" s="291"/>
      <c r="AB40" s="291"/>
      <c r="AC40" s="291"/>
      <c r="AD40" s="291"/>
    </row>
    <row r="41" spans="1:30" ht="20.25" customHeight="1" x14ac:dyDescent="0.25">
      <c r="B41" s="291"/>
      <c r="C41" s="302"/>
      <c r="D41" s="291"/>
      <c r="E41" s="302"/>
      <c r="F41" s="291"/>
      <c r="G41" s="302"/>
      <c r="H41" s="291"/>
      <c r="I41" s="302"/>
      <c r="J41" s="291"/>
      <c r="K41" s="291"/>
      <c r="L41" s="291"/>
      <c r="M41" s="291"/>
      <c r="N41" s="291"/>
      <c r="O41" s="291"/>
      <c r="P41" s="291"/>
      <c r="Q41" s="291"/>
      <c r="R41" s="291"/>
      <c r="S41" s="291"/>
      <c r="T41" s="291"/>
      <c r="U41" s="291"/>
      <c r="V41" s="291"/>
      <c r="W41" s="291"/>
      <c r="X41" s="291"/>
      <c r="Y41" s="291"/>
      <c r="Z41" s="291"/>
      <c r="AA41" s="291"/>
      <c r="AB41" s="291"/>
      <c r="AC41" s="291"/>
      <c r="AD41" s="291"/>
    </row>
  </sheetData>
  <mergeCells count="4">
    <mergeCell ref="B4:AD4"/>
    <mergeCell ref="L5:N5"/>
    <mergeCell ref="P5:X5"/>
    <mergeCell ref="B11:AD11"/>
  </mergeCells>
  <pageMargins left="0.8" right="0.8" top="0.48" bottom="0.5" header="0.5" footer="0.5"/>
  <pageSetup paperSize="9" scale="41" firstPageNumber="5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0"/>
  <sheetViews>
    <sheetView view="pageBreakPreview" topLeftCell="A7" zoomScaleNormal="75" zoomScaleSheetLayoutView="100" workbookViewId="0">
      <selection activeCell="G31" sqref="G31"/>
    </sheetView>
  </sheetViews>
  <sheetFormatPr defaultColWidth="9.42578125" defaultRowHeight="18.75" customHeight="1" x14ac:dyDescent="0.25"/>
  <cols>
    <col min="1" max="1" width="55" style="54" customWidth="1"/>
    <col min="2" max="2" width="15.5703125" style="52" customWidth="1"/>
    <col min="3" max="3" width="2" style="53" customWidth="1"/>
    <col min="4" max="4" width="15.5703125" style="52" customWidth="1"/>
    <col min="5" max="5" width="2.28515625" style="53" customWidth="1"/>
    <col min="6" max="6" width="15.5703125" style="52" customWidth="1"/>
    <col min="7" max="7" width="2" style="53" customWidth="1"/>
    <col min="8" max="8" width="15.5703125" style="52" customWidth="1"/>
    <col min="9" max="9" width="2" style="53" customWidth="1"/>
    <col min="10" max="10" width="15.5703125" style="52" customWidth="1"/>
    <col min="11" max="11" width="1.85546875" style="53" customWidth="1"/>
    <col min="12" max="12" width="15.5703125" style="52" customWidth="1"/>
    <col min="13" max="13" width="11.5703125" style="54" bestFit="1" customWidth="1"/>
    <col min="14" max="14" width="5.42578125" style="54" bestFit="1" customWidth="1"/>
    <col min="15" max="16384" width="9.42578125" style="54"/>
  </cols>
  <sheetData>
    <row r="1" spans="1:12" ht="18.75" customHeight="1" x14ac:dyDescent="0.25">
      <c r="A1" s="3" t="s">
        <v>131</v>
      </c>
    </row>
    <row r="2" spans="1:12" ht="18.75" customHeight="1" x14ac:dyDescent="0.25">
      <c r="A2" s="94" t="s">
        <v>86</v>
      </c>
    </row>
    <row r="3" spans="1:12" ht="14.25" customHeight="1" x14ac:dyDescent="0.25"/>
    <row r="4" spans="1:12" s="28" customFormat="1" ht="18.75" customHeight="1" x14ac:dyDescent="0.25">
      <c r="A4" s="55"/>
      <c r="B4" s="321" t="s">
        <v>24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</row>
    <row r="5" spans="1:12" s="28" customFormat="1" ht="18.75" customHeight="1" x14ac:dyDescent="0.25">
      <c r="A5" s="55"/>
      <c r="B5" s="56"/>
      <c r="C5" s="56"/>
      <c r="D5" s="57"/>
      <c r="E5" s="141"/>
      <c r="F5" s="322"/>
      <c r="G5" s="322"/>
      <c r="H5" s="322"/>
      <c r="I5" s="57"/>
      <c r="J5" s="57" t="s">
        <v>69</v>
      </c>
      <c r="K5" s="56"/>
      <c r="L5" s="56"/>
    </row>
    <row r="6" spans="1:12" s="58" customFormat="1" ht="18.75" customHeight="1" x14ac:dyDescent="0.25">
      <c r="B6" s="57"/>
      <c r="C6" s="57"/>
      <c r="D6" s="23"/>
      <c r="E6" s="142"/>
      <c r="F6" s="320" t="s">
        <v>8</v>
      </c>
      <c r="G6" s="320"/>
      <c r="H6" s="320"/>
      <c r="I6" s="57"/>
      <c r="J6" s="59" t="s">
        <v>46</v>
      </c>
      <c r="K6" s="57"/>
    </row>
    <row r="7" spans="1:12" s="58" customFormat="1" ht="18.75" customHeight="1" x14ac:dyDescent="0.25">
      <c r="B7" s="23" t="s">
        <v>10</v>
      </c>
      <c r="C7" s="23"/>
      <c r="D7" s="23"/>
      <c r="E7" s="23"/>
      <c r="F7" s="57"/>
      <c r="G7" s="57"/>
      <c r="H7" s="57"/>
      <c r="I7" s="57"/>
      <c r="K7" s="57"/>
    </row>
    <row r="8" spans="1:12" s="58" customFormat="1" ht="18.75" customHeight="1" x14ac:dyDescent="0.25">
      <c r="B8" s="23" t="s">
        <v>124</v>
      </c>
      <c r="C8" s="23"/>
      <c r="D8" s="23" t="s">
        <v>30</v>
      </c>
      <c r="E8" s="23"/>
      <c r="F8" s="23" t="s">
        <v>39</v>
      </c>
      <c r="G8" s="57"/>
      <c r="H8" s="23"/>
      <c r="I8" s="23"/>
      <c r="J8" s="23" t="s">
        <v>199</v>
      </c>
      <c r="K8" s="57"/>
      <c r="L8" s="15" t="s">
        <v>4</v>
      </c>
    </row>
    <row r="9" spans="1:12" s="58" customFormat="1" ht="18.75" customHeight="1" x14ac:dyDescent="0.25">
      <c r="B9" s="23" t="s">
        <v>5</v>
      </c>
      <c r="C9" s="23"/>
      <c r="D9" s="23" t="s">
        <v>31</v>
      </c>
      <c r="E9" s="23"/>
      <c r="F9" s="23" t="s">
        <v>6</v>
      </c>
      <c r="G9" s="57"/>
      <c r="H9" s="23" t="s">
        <v>9</v>
      </c>
      <c r="I9" s="23"/>
      <c r="J9" s="23" t="s">
        <v>200</v>
      </c>
      <c r="K9" s="57"/>
      <c r="L9" s="15" t="s">
        <v>36</v>
      </c>
    </row>
    <row r="10" spans="1:12" s="58" customFormat="1" ht="18.75" customHeight="1" x14ac:dyDescent="0.25">
      <c r="B10" s="319" t="s">
        <v>84</v>
      </c>
      <c r="C10" s="319"/>
      <c r="D10" s="319"/>
      <c r="E10" s="319"/>
      <c r="F10" s="319"/>
      <c r="G10" s="319"/>
      <c r="H10" s="319"/>
      <c r="I10" s="319"/>
      <c r="J10" s="319"/>
      <c r="K10" s="319"/>
      <c r="L10" s="319"/>
    </row>
    <row r="11" spans="1:12" ht="18.75" customHeight="1" x14ac:dyDescent="0.25">
      <c r="A11" s="2" t="s">
        <v>151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12" ht="18.75" customHeight="1" x14ac:dyDescent="0.25">
      <c r="A12" s="47" t="s">
        <v>217</v>
      </c>
      <c r="B12" s="187">
        <v>681480</v>
      </c>
      <c r="C12" s="187"/>
      <c r="D12" s="187">
        <v>342170</v>
      </c>
      <c r="E12" s="187"/>
      <c r="F12" s="187">
        <v>70972</v>
      </c>
      <c r="G12" s="209"/>
      <c r="H12" s="187">
        <v>351387</v>
      </c>
      <c r="I12" s="187"/>
      <c r="J12" s="187">
        <v>590229</v>
      </c>
      <c r="K12" s="209"/>
      <c r="L12" s="187">
        <f>SUM(B12:J12)</f>
        <v>2036238</v>
      </c>
    </row>
    <row r="13" spans="1:12" ht="18.75" customHeight="1" x14ac:dyDescent="0.25">
      <c r="A13" s="50"/>
      <c r="B13" s="193"/>
      <c r="C13" s="191"/>
      <c r="D13" s="193"/>
      <c r="E13" s="191"/>
      <c r="F13" s="193"/>
      <c r="G13" s="189"/>
      <c r="H13" s="193"/>
      <c r="I13" s="191"/>
      <c r="J13" s="193"/>
      <c r="K13" s="189"/>
      <c r="L13" s="194"/>
    </row>
    <row r="14" spans="1:12" ht="18.75" customHeight="1" x14ac:dyDescent="0.25">
      <c r="A14" s="49" t="s">
        <v>176</v>
      </c>
      <c r="B14" s="193"/>
      <c r="C14" s="189"/>
      <c r="D14" s="193"/>
      <c r="E14" s="189"/>
      <c r="F14" s="193"/>
      <c r="G14" s="189"/>
      <c r="H14" s="193"/>
      <c r="I14" s="191"/>
      <c r="J14" s="193"/>
      <c r="K14" s="189"/>
      <c r="L14" s="193"/>
    </row>
    <row r="15" spans="1:12" ht="18.75" customHeight="1" x14ac:dyDescent="0.25">
      <c r="A15" s="14" t="s">
        <v>215</v>
      </c>
      <c r="B15" s="215">
        <v>0</v>
      </c>
      <c r="C15" s="216"/>
      <c r="D15" s="215">
        <v>0</v>
      </c>
      <c r="E15" s="216"/>
      <c r="F15" s="215">
        <v>0</v>
      </c>
      <c r="G15" s="189"/>
      <c r="H15" s="193">
        <f>'SI-4'!J34</f>
        <v>75480</v>
      </c>
      <c r="I15" s="189"/>
      <c r="J15" s="213">
        <v>0</v>
      </c>
      <c r="K15" s="189"/>
      <c r="L15" s="194">
        <f>SUM(B15:J15)</f>
        <v>75480</v>
      </c>
    </row>
    <row r="16" spans="1:12" ht="18.75" customHeight="1" x14ac:dyDescent="0.25">
      <c r="A16" s="49" t="s">
        <v>174</v>
      </c>
      <c r="B16" s="192">
        <f>SUM(B15:B15)</f>
        <v>0</v>
      </c>
      <c r="C16" s="281"/>
      <c r="D16" s="192">
        <f>SUM(D15:D15)</f>
        <v>0</v>
      </c>
      <c r="E16" s="281"/>
      <c r="F16" s="192">
        <f>SUM(F15:F15)</f>
        <v>0</v>
      </c>
      <c r="G16" s="187"/>
      <c r="H16" s="192">
        <f>SUM(H15:H15)</f>
        <v>75480</v>
      </c>
      <c r="I16" s="187"/>
      <c r="J16" s="192">
        <f>SUM(J15:J15)</f>
        <v>0</v>
      </c>
      <c r="K16" s="187"/>
      <c r="L16" s="192">
        <f>SUM(L15:L15)</f>
        <v>75480</v>
      </c>
    </row>
    <row r="17" spans="1:12" ht="18.75" customHeight="1" x14ac:dyDescent="0.25">
      <c r="A17" s="49"/>
      <c r="B17" s="281"/>
      <c r="C17" s="281"/>
      <c r="D17" s="281"/>
      <c r="E17" s="281"/>
      <c r="F17" s="281"/>
      <c r="G17" s="187"/>
      <c r="H17" s="187"/>
      <c r="I17" s="187"/>
      <c r="J17" s="187"/>
      <c r="K17" s="187"/>
      <c r="L17" s="187"/>
    </row>
    <row r="18" spans="1:12" ht="18.75" customHeight="1" x14ac:dyDescent="0.25">
      <c r="A18" s="50" t="s">
        <v>68</v>
      </c>
      <c r="B18" s="215">
        <v>0</v>
      </c>
      <c r="C18" s="216"/>
      <c r="D18" s="215">
        <v>0</v>
      </c>
      <c r="E18" s="216"/>
      <c r="F18" s="215">
        <v>0</v>
      </c>
      <c r="G18" s="189"/>
      <c r="H18" s="194">
        <f>-J18</f>
        <v>8650</v>
      </c>
      <c r="I18" s="189"/>
      <c r="J18" s="194">
        <v>-8650</v>
      </c>
      <c r="K18" s="189"/>
      <c r="L18" s="213">
        <f>SUM(B18:J18)</f>
        <v>0</v>
      </c>
    </row>
    <row r="19" spans="1:12" ht="18.75" customHeight="1" thickBot="1" x14ac:dyDescent="0.3">
      <c r="A19" s="60" t="s">
        <v>218</v>
      </c>
      <c r="B19" s="5">
        <f>SUM(B12,B16,B18)</f>
        <v>681480</v>
      </c>
      <c r="C19" s="4"/>
      <c r="D19" s="5">
        <f>SUM(D12,D16,D18)</f>
        <v>342170</v>
      </c>
      <c r="E19" s="4"/>
      <c r="F19" s="5">
        <f>SUM(F12,F16,F18)</f>
        <v>70972</v>
      </c>
      <c r="G19" s="4"/>
      <c r="H19" s="5">
        <f>SUM(H12,H16,H18)</f>
        <v>435517</v>
      </c>
      <c r="I19" s="4"/>
      <c r="J19" s="5">
        <f>SUM(J12,J16,J18)</f>
        <v>581579</v>
      </c>
      <c r="K19" s="4"/>
      <c r="L19" s="5">
        <f>SUM(L12,L16,L18)</f>
        <v>2111718</v>
      </c>
    </row>
    <row r="20" spans="1:12" ht="18.75" customHeight="1" thickTop="1" x14ac:dyDescent="0.25"/>
    <row r="21" spans="1:12" ht="18.75" customHeight="1" x14ac:dyDescent="0.25">
      <c r="A21" s="186" t="s">
        <v>179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</row>
    <row r="22" spans="1:12" ht="18.75" customHeight="1" x14ac:dyDescent="0.25">
      <c r="A22" s="208" t="s">
        <v>219</v>
      </c>
      <c r="B22" s="305">
        <v>817775</v>
      </c>
      <c r="C22" s="305"/>
      <c r="D22" s="305">
        <v>504943</v>
      </c>
      <c r="E22" s="305"/>
      <c r="F22" s="305">
        <v>88506</v>
      </c>
      <c r="G22" s="306"/>
      <c r="H22" s="305">
        <v>789428</v>
      </c>
      <c r="I22" s="306"/>
      <c r="J22" s="305">
        <v>485312</v>
      </c>
      <c r="K22" s="305"/>
      <c r="L22" s="307">
        <f>SUM(B22:J22)</f>
        <v>2685964</v>
      </c>
    </row>
    <row r="23" spans="1:12" ht="18.75" customHeight="1" x14ac:dyDescent="0.25">
      <c r="A23" s="211"/>
      <c r="B23" s="193"/>
      <c r="C23" s="191"/>
      <c r="D23" s="193"/>
      <c r="E23" s="191"/>
      <c r="F23" s="193"/>
      <c r="G23" s="189"/>
      <c r="H23" s="193"/>
      <c r="I23" s="191"/>
      <c r="J23" s="193"/>
      <c r="K23" s="189"/>
      <c r="L23" s="194"/>
    </row>
    <row r="24" spans="1:12" ht="18.75" customHeight="1" x14ac:dyDescent="0.25">
      <c r="A24" s="210" t="s">
        <v>176</v>
      </c>
      <c r="B24" s="193"/>
      <c r="C24" s="189"/>
      <c r="D24" s="193"/>
      <c r="E24" s="189"/>
      <c r="F24" s="193"/>
      <c r="G24" s="189"/>
      <c r="H24" s="193"/>
      <c r="I24" s="191"/>
      <c r="J24" s="193"/>
      <c r="K24" s="189"/>
      <c r="L24" s="193"/>
    </row>
    <row r="25" spans="1:12" ht="18.75" customHeight="1" x14ac:dyDescent="0.25">
      <c r="A25" s="190" t="s">
        <v>216</v>
      </c>
      <c r="B25" s="193">
        <v>0</v>
      </c>
      <c r="C25" s="191"/>
      <c r="D25" s="193">
        <v>0</v>
      </c>
      <c r="E25" s="191"/>
      <c r="F25" s="193">
        <v>0</v>
      </c>
      <c r="G25" s="189"/>
      <c r="H25" s="193">
        <f>'SI-4'!H44</f>
        <v>71313</v>
      </c>
      <c r="I25" s="189"/>
      <c r="J25" s="194">
        <v>0</v>
      </c>
      <c r="K25" s="189"/>
      <c r="L25" s="194">
        <f>SUM(B25:J25)</f>
        <v>71313</v>
      </c>
    </row>
    <row r="26" spans="1:12" ht="18.75" customHeight="1" x14ac:dyDescent="0.25">
      <c r="A26" s="210" t="s">
        <v>174</v>
      </c>
      <c r="B26" s="192">
        <f>SUM(B25:B25)</f>
        <v>0</v>
      </c>
      <c r="C26" s="299"/>
      <c r="D26" s="192">
        <f>SUM(D25:D25)</f>
        <v>0</v>
      </c>
      <c r="E26" s="299"/>
      <c r="F26" s="192">
        <f>SUM(F25:F25)</f>
        <v>0</v>
      </c>
      <c r="G26" s="187"/>
      <c r="H26" s="192">
        <f>SUM(H25:H25)</f>
        <v>71313</v>
      </c>
      <c r="I26" s="187"/>
      <c r="J26" s="192">
        <f>SUM(J25:J25)</f>
        <v>0</v>
      </c>
      <c r="K26" s="187"/>
      <c r="L26" s="192">
        <f>SUM(L25:L25)</f>
        <v>71313</v>
      </c>
    </row>
    <row r="27" spans="1:12" ht="18.75" customHeight="1" x14ac:dyDescent="0.25">
      <c r="A27" s="210"/>
      <c r="B27" s="299"/>
      <c r="C27" s="299"/>
      <c r="D27" s="299"/>
      <c r="E27" s="299"/>
      <c r="F27" s="299"/>
      <c r="G27" s="187"/>
      <c r="H27" s="187"/>
      <c r="I27" s="187"/>
      <c r="J27" s="187"/>
      <c r="K27" s="187"/>
      <c r="L27" s="187"/>
    </row>
    <row r="28" spans="1:12" ht="18.75" customHeight="1" x14ac:dyDescent="0.25">
      <c r="A28" s="211" t="s">
        <v>68</v>
      </c>
      <c r="B28" s="193">
        <v>0</v>
      </c>
      <c r="C28" s="191"/>
      <c r="D28" s="193">
        <v>0</v>
      </c>
      <c r="E28" s="191"/>
      <c r="F28" s="193">
        <v>0</v>
      </c>
      <c r="G28" s="189"/>
      <c r="H28" s="194">
        <f>-J28</f>
        <v>16232</v>
      </c>
      <c r="I28" s="189"/>
      <c r="J28" s="194">
        <v>-16232</v>
      </c>
      <c r="K28" s="189"/>
      <c r="L28" s="194">
        <f>SUM(B28:J28)</f>
        <v>0</v>
      </c>
    </row>
    <row r="29" spans="1:12" ht="18.75" customHeight="1" thickBot="1" x14ac:dyDescent="0.3">
      <c r="A29" s="212" t="s">
        <v>220</v>
      </c>
      <c r="B29" s="188">
        <f>SUM(B22,B26,B28)</f>
        <v>817775</v>
      </c>
      <c r="C29" s="187"/>
      <c r="D29" s="188">
        <f>SUM(D22,D26,D28)</f>
        <v>504943</v>
      </c>
      <c r="E29" s="187"/>
      <c r="F29" s="188">
        <f>SUM(F22,F26,F28)</f>
        <v>88506</v>
      </c>
      <c r="G29" s="187"/>
      <c r="H29" s="188">
        <f>SUM(H22,H26,H28)</f>
        <v>876973</v>
      </c>
      <c r="I29" s="187"/>
      <c r="J29" s="188">
        <f>SUM(J22,J26,J28)</f>
        <v>469080</v>
      </c>
      <c r="K29" s="187"/>
      <c r="L29" s="188">
        <f>SUM(L22,L26,L28)</f>
        <v>2757277</v>
      </c>
    </row>
    <row r="30" spans="1:12" ht="18.75" customHeight="1" thickTop="1" x14ac:dyDescent="0.25"/>
  </sheetData>
  <mergeCells count="4">
    <mergeCell ref="F6:H6"/>
    <mergeCell ref="B10:L10"/>
    <mergeCell ref="B4:L4"/>
    <mergeCell ref="F5:H5"/>
  </mergeCells>
  <phoneticPr fontId="2" type="noConversion"/>
  <pageMargins left="0.8" right="0.8" top="0.48" bottom="0.5" header="0.5" footer="0.5"/>
  <pageSetup paperSize="9" scale="81" firstPageNumber="6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92D050"/>
  </sheetPr>
  <dimension ref="A1:J92"/>
  <sheetViews>
    <sheetView tabSelected="1" showOutlineSymbols="0" view="pageBreakPreview" topLeftCell="A71" zoomScaleNormal="70" zoomScaleSheetLayoutView="100" workbookViewId="0">
      <selection activeCell="C93" sqref="C93"/>
    </sheetView>
  </sheetViews>
  <sheetFormatPr defaultColWidth="9.42578125" defaultRowHeight="20.25" customHeight="1" x14ac:dyDescent="0.25"/>
  <cols>
    <col min="1" max="1" width="58.5703125" style="104" customWidth="1"/>
    <col min="2" max="2" width="13.5703125" style="43" customWidth="1"/>
    <col min="3" max="3" width="1.42578125" style="202" customWidth="1"/>
    <col min="4" max="4" width="12.5703125" style="43" customWidth="1"/>
    <col min="5" max="5" width="1.7109375" style="31" customWidth="1"/>
    <col min="6" max="6" width="12.5703125" style="31" customWidth="1"/>
    <col min="7" max="7" width="1.42578125" style="31" customWidth="1"/>
    <col min="8" max="8" width="12.5703125" style="31" customWidth="1"/>
    <col min="9" max="9" width="12.5703125" style="97" customWidth="1"/>
    <col min="10" max="10" width="14.42578125" style="97" customWidth="1"/>
    <col min="11" max="16384" width="9.42578125" style="97"/>
  </cols>
  <sheetData>
    <row r="1" spans="1:10" s="98" customFormat="1" ht="20.25" customHeight="1" x14ac:dyDescent="0.25">
      <c r="A1" s="3" t="s">
        <v>131</v>
      </c>
      <c r="B1" s="65"/>
      <c r="C1" s="36"/>
      <c r="D1" s="65"/>
      <c r="E1" s="36"/>
      <c r="F1" s="36"/>
      <c r="G1" s="36"/>
      <c r="H1" s="36"/>
    </row>
    <row r="2" spans="1:10" ht="20.25" customHeight="1" x14ac:dyDescent="0.25">
      <c r="A2" s="99" t="s">
        <v>87</v>
      </c>
    </row>
    <row r="3" spans="1:10" s="103" customFormat="1" ht="20.25" customHeight="1" x14ac:dyDescent="0.25">
      <c r="A3" s="100"/>
      <c r="B3" s="101"/>
      <c r="C3" s="201"/>
      <c r="D3" s="101"/>
      <c r="E3" s="102"/>
      <c r="F3" s="102"/>
      <c r="G3" s="102"/>
      <c r="H3" s="102"/>
    </row>
    <row r="4" spans="1:10" ht="20.25" customHeight="1" x14ac:dyDescent="0.25">
      <c r="A4" s="104" t="s">
        <v>3</v>
      </c>
      <c r="B4" s="325" t="s">
        <v>2</v>
      </c>
      <c r="C4" s="325"/>
      <c r="D4" s="325"/>
      <c r="E4" s="180"/>
      <c r="F4" s="326" t="s">
        <v>15</v>
      </c>
      <c r="G4" s="326"/>
      <c r="H4" s="326"/>
      <c r="J4" s="164"/>
    </row>
    <row r="5" spans="1:10" ht="20.25" customHeight="1" x14ac:dyDescent="0.25">
      <c r="B5" s="325" t="s">
        <v>16</v>
      </c>
      <c r="C5" s="325"/>
      <c r="D5" s="325"/>
      <c r="E5" s="43"/>
      <c r="F5" s="325" t="s">
        <v>16</v>
      </c>
      <c r="G5" s="325"/>
      <c r="H5" s="325"/>
      <c r="J5" s="164"/>
    </row>
    <row r="6" spans="1:10" s="24" customFormat="1" ht="20.25" customHeight="1" x14ac:dyDescent="0.25">
      <c r="A6" s="42"/>
      <c r="B6" s="323" t="s">
        <v>83</v>
      </c>
      <c r="C6" s="323"/>
      <c r="D6" s="323"/>
      <c r="E6" s="101"/>
      <c r="F6" s="323" t="s">
        <v>83</v>
      </c>
      <c r="G6" s="323"/>
      <c r="H6" s="323"/>
      <c r="I6" s="44"/>
    </row>
    <row r="7" spans="1:10" s="24" customFormat="1" ht="20.25" customHeight="1" x14ac:dyDescent="0.25">
      <c r="A7" s="42"/>
      <c r="B7" s="323" t="s">
        <v>82</v>
      </c>
      <c r="C7" s="323"/>
      <c r="D7" s="323"/>
      <c r="E7" s="101"/>
      <c r="F7" s="323" t="s">
        <v>82</v>
      </c>
      <c r="G7" s="323"/>
      <c r="H7" s="323"/>
      <c r="I7" s="44"/>
    </row>
    <row r="8" spans="1:10" ht="20.25" customHeight="1" x14ac:dyDescent="0.25">
      <c r="B8" s="105" t="s">
        <v>178</v>
      </c>
      <c r="C8" s="106"/>
      <c r="D8" s="105" t="s">
        <v>150</v>
      </c>
      <c r="E8" s="106"/>
      <c r="F8" s="105" t="s">
        <v>178</v>
      </c>
      <c r="G8" s="106"/>
      <c r="H8" s="105" t="s">
        <v>150</v>
      </c>
    </row>
    <row r="9" spans="1:10" ht="20.25" customHeight="1" x14ac:dyDescent="0.25">
      <c r="B9" s="324" t="s">
        <v>84</v>
      </c>
      <c r="C9" s="324"/>
      <c r="D9" s="324"/>
      <c r="E9" s="324"/>
      <c r="F9" s="324"/>
      <c r="G9" s="324"/>
      <c r="H9" s="324"/>
    </row>
    <row r="10" spans="1:10" ht="20.25" customHeight="1" x14ac:dyDescent="0.25">
      <c r="A10" s="107" t="s">
        <v>33</v>
      </c>
      <c r="B10" s="289"/>
      <c r="C10" s="289"/>
      <c r="D10" s="289"/>
      <c r="E10" s="108"/>
      <c r="F10" s="108"/>
      <c r="G10" s="108"/>
      <c r="H10" s="179"/>
    </row>
    <row r="11" spans="1:10" ht="20.25" customHeight="1" x14ac:dyDescent="0.25">
      <c r="A11" s="104" t="s">
        <v>155</v>
      </c>
      <c r="B11" s="196">
        <f>'SI-4'!D26</f>
        <v>143596</v>
      </c>
      <c r="C11" s="289"/>
      <c r="D11" s="196">
        <f>'SI-4'!F26</f>
        <v>103384</v>
      </c>
      <c r="E11" s="108"/>
      <c r="F11" s="285">
        <f>'SI-4'!H26</f>
        <v>71313</v>
      </c>
      <c r="G11" s="110"/>
      <c r="H11" s="196">
        <f>'SI-4'!J26</f>
        <v>75480</v>
      </c>
    </row>
    <row r="12" spans="1:10" ht="20.25" customHeight="1" x14ac:dyDescent="0.25">
      <c r="A12" s="111" t="s">
        <v>170</v>
      </c>
      <c r="B12" s="196"/>
      <c r="C12" s="289"/>
      <c r="D12" s="196"/>
      <c r="E12" s="108"/>
      <c r="F12" s="285"/>
      <c r="G12" s="110"/>
      <c r="H12" s="109"/>
    </row>
    <row r="13" spans="1:10" ht="20.25" customHeight="1" x14ac:dyDescent="0.25">
      <c r="A13" s="104" t="s">
        <v>89</v>
      </c>
      <c r="B13" s="196">
        <v>45933</v>
      </c>
      <c r="C13" s="289"/>
      <c r="D13" s="196">
        <v>30849</v>
      </c>
      <c r="E13" s="108"/>
      <c r="F13" s="286">
        <f>-'SI-4'!H25</f>
        <v>16666</v>
      </c>
      <c r="G13" s="110"/>
      <c r="H13" s="196">
        <v>18874</v>
      </c>
      <c r="J13" s="44"/>
    </row>
    <row r="14" spans="1:10" ht="20.25" customHeight="1" x14ac:dyDescent="0.25">
      <c r="A14" s="104" t="s">
        <v>37</v>
      </c>
      <c r="B14" s="196">
        <v>39790</v>
      </c>
      <c r="C14" s="289"/>
      <c r="D14" s="196">
        <v>46320</v>
      </c>
      <c r="E14" s="280"/>
      <c r="F14" s="285">
        <f>-'SI-4'!H22</f>
        <v>33253</v>
      </c>
      <c r="G14" s="110"/>
      <c r="H14" s="196">
        <v>36848</v>
      </c>
      <c r="J14" s="44"/>
    </row>
    <row r="15" spans="1:10" ht="20.25" customHeight="1" x14ac:dyDescent="0.25">
      <c r="A15" s="104" t="s">
        <v>110</v>
      </c>
      <c r="B15" s="196">
        <v>57473</v>
      </c>
      <c r="C15" s="289"/>
      <c r="D15" s="196">
        <v>52634</v>
      </c>
      <c r="E15" s="280"/>
      <c r="F15" s="290">
        <v>16935</v>
      </c>
      <c r="G15" s="110"/>
      <c r="H15" s="109">
        <v>15574</v>
      </c>
      <c r="J15" s="44"/>
    </row>
    <row r="16" spans="1:10" ht="20.25" customHeight="1" x14ac:dyDescent="0.25">
      <c r="A16" s="104" t="s">
        <v>108</v>
      </c>
      <c r="B16" s="196">
        <v>348</v>
      </c>
      <c r="C16" s="289"/>
      <c r="D16" s="196">
        <v>232</v>
      </c>
      <c r="E16" s="280"/>
      <c r="F16" s="109">
        <v>0</v>
      </c>
      <c r="G16" s="110"/>
      <c r="H16" s="109">
        <v>0</v>
      </c>
    </row>
    <row r="17" spans="1:10" ht="20.25" customHeight="1" x14ac:dyDescent="0.25">
      <c r="A17" s="104" t="s">
        <v>136</v>
      </c>
      <c r="B17" s="196">
        <v>965</v>
      </c>
      <c r="C17" s="289"/>
      <c r="D17" s="196">
        <v>966</v>
      </c>
      <c r="E17" s="280"/>
      <c r="F17" s="109">
        <v>31</v>
      </c>
      <c r="G17" s="110"/>
      <c r="H17" s="109">
        <v>31</v>
      </c>
    </row>
    <row r="18" spans="1:10" ht="20.25" customHeight="1" x14ac:dyDescent="0.25">
      <c r="A18" s="104" t="s">
        <v>231</v>
      </c>
      <c r="B18" s="196">
        <v>-147</v>
      </c>
      <c r="C18" s="289"/>
      <c r="D18" s="196">
        <v>2089</v>
      </c>
      <c r="E18" s="280"/>
      <c r="F18" s="109">
        <v>0</v>
      </c>
      <c r="G18" s="110"/>
      <c r="H18" s="109">
        <v>0</v>
      </c>
    </row>
    <row r="19" spans="1:10" ht="20.25" customHeight="1" x14ac:dyDescent="0.25">
      <c r="A19" s="104" t="s">
        <v>221</v>
      </c>
      <c r="B19" s="196">
        <v>-5100</v>
      </c>
      <c r="C19" s="289"/>
      <c r="D19" s="196">
        <v>0</v>
      </c>
      <c r="E19" s="280"/>
      <c r="F19" s="109">
        <v>-5100</v>
      </c>
      <c r="G19" s="110"/>
      <c r="H19" s="109">
        <v>11526</v>
      </c>
    </row>
    <row r="20" spans="1:10" ht="20.25" customHeight="1" x14ac:dyDescent="0.25">
      <c r="A20" s="104" t="s">
        <v>228</v>
      </c>
      <c r="B20" s="196">
        <v>0</v>
      </c>
      <c r="C20" s="289"/>
      <c r="D20" s="196">
        <v>-5182</v>
      </c>
      <c r="E20" s="280"/>
      <c r="F20" s="109">
        <v>0</v>
      </c>
      <c r="G20" s="110"/>
      <c r="H20" s="109">
        <v>0</v>
      </c>
    </row>
    <row r="21" spans="1:10" ht="20.25" customHeight="1" x14ac:dyDescent="0.25">
      <c r="A21" s="104" t="s">
        <v>222</v>
      </c>
      <c r="B21" s="196">
        <v>-5024</v>
      </c>
      <c r="C21" s="289"/>
      <c r="D21" s="196">
        <v>17039</v>
      </c>
      <c r="E21" s="280"/>
      <c r="F21" s="109">
        <v>-1938</v>
      </c>
      <c r="G21" s="110"/>
      <c r="H21" s="109">
        <v>6873</v>
      </c>
    </row>
    <row r="22" spans="1:10" ht="20.25" customHeight="1" x14ac:dyDescent="0.25">
      <c r="A22" s="104" t="s">
        <v>208</v>
      </c>
      <c r="B22" s="196">
        <v>31</v>
      </c>
      <c r="C22" s="289"/>
      <c r="D22" s="196">
        <v>698</v>
      </c>
      <c r="E22" s="280"/>
      <c r="F22" s="112">
        <v>0</v>
      </c>
      <c r="G22" s="110"/>
      <c r="H22" s="112">
        <v>0</v>
      </c>
    </row>
    <row r="23" spans="1:10" ht="20.25" customHeight="1" x14ac:dyDescent="0.25">
      <c r="A23" s="104" t="s">
        <v>125</v>
      </c>
      <c r="B23" s="196">
        <v>1463</v>
      </c>
      <c r="C23" s="289"/>
      <c r="D23" s="196">
        <v>11634</v>
      </c>
      <c r="E23" s="280"/>
      <c r="F23" s="112">
        <v>0</v>
      </c>
      <c r="G23" s="110"/>
      <c r="H23" s="112">
        <v>0</v>
      </c>
    </row>
    <row r="24" spans="1:10" ht="20.25" customHeight="1" x14ac:dyDescent="0.25">
      <c r="A24" s="104" t="s">
        <v>104</v>
      </c>
      <c r="B24" s="196">
        <v>3261</v>
      </c>
      <c r="C24" s="289"/>
      <c r="D24" s="196">
        <v>1634</v>
      </c>
      <c r="E24" s="280"/>
      <c r="F24" s="112">
        <v>793</v>
      </c>
      <c r="G24" s="110"/>
      <c r="H24" s="112">
        <v>807</v>
      </c>
    </row>
    <row r="25" spans="1:10" ht="20.25" customHeight="1" x14ac:dyDescent="0.25">
      <c r="A25" s="104" t="s">
        <v>105</v>
      </c>
      <c r="B25" s="196">
        <v>460</v>
      </c>
      <c r="C25" s="289"/>
      <c r="D25" s="196">
        <v>856</v>
      </c>
      <c r="E25" s="280"/>
      <c r="F25" s="109">
        <v>0</v>
      </c>
      <c r="G25" s="110"/>
      <c r="H25" s="109">
        <v>0</v>
      </c>
    </row>
    <row r="26" spans="1:10" ht="20.25" customHeight="1" x14ac:dyDescent="0.25">
      <c r="A26" s="104" t="s">
        <v>90</v>
      </c>
      <c r="B26" s="113">
        <v>-118</v>
      </c>
      <c r="C26" s="289"/>
      <c r="D26" s="113">
        <v>-251</v>
      </c>
      <c r="E26" s="280"/>
      <c r="F26" s="114">
        <v>-1646</v>
      </c>
      <c r="G26" s="110"/>
      <c r="H26" s="114">
        <v>-1646</v>
      </c>
    </row>
    <row r="27" spans="1:10" s="44" customFormat="1" ht="20.25" customHeight="1" x14ac:dyDescent="0.25">
      <c r="A27" s="115"/>
      <c r="B27" s="116">
        <f>SUM(B11:B26)</f>
        <v>282931</v>
      </c>
      <c r="C27" s="116"/>
      <c r="D27" s="116">
        <f>SUM(D11:D26)</f>
        <v>262902</v>
      </c>
      <c r="E27" s="116"/>
      <c r="F27" s="116">
        <f>SUM(F11:F26)</f>
        <v>130307</v>
      </c>
      <c r="G27" s="116"/>
      <c r="H27" s="116">
        <f>SUM(H11:H26)</f>
        <v>164367</v>
      </c>
      <c r="J27" s="97"/>
    </row>
    <row r="28" spans="1:10" ht="20.25" customHeight="1" x14ac:dyDescent="0.25">
      <c r="A28" s="111" t="s">
        <v>34</v>
      </c>
      <c r="B28" s="289"/>
      <c r="C28" s="289"/>
      <c r="D28" s="289"/>
      <c r="E28" s="280"/>
      <c r="F28" s="110"/>
      <c r="G28" s="110"/>
      <c r="H28" s="110"/>
    </row>
    <row r="29" spans="1:10" ht="20.25" customHeight="1" x14ac:dyDescent="0.25">
      <c r="A29" s="104" t="s">
        <v>132</v>
      </c>
      <c r="B29" s="196">
        <v>-43404</v>
      </c>
      <c r="C29" s="289"/>
      <c r="D29" s="196">
        <v>39922</v>
      </c>
      <c r="E29" s="280"/>
      <c r="F29" s="196">
        <v>107417</v>
      </c>
      <c r="G29" s="110"/>
      <c r="H29" s="196">
        <v>24895</v>
      </c>
    </row>
    <row r="30" spans="1:10" ht="20.25" customHeight="1" x14ac:dyDescent="0.25">
      <c r="A30" s="104" t="s">
        <v>35</v>
      </c>
      <c r="B30" s="196">
        <v>155349</v>
      </c>
      <c r="C30" s="289"/>
      <c r="D30" s="196">
        <v>-89086</v>
      </c>
      <c r="E30" s="280"/>
      <c r="F30" s="196">
        <v>239317</v>
      </c>
      <c r="G30" s="110"/>
      <c r="H30" s="196">
        <v>30123</v>
      </c>
      <c r="I30" s="25"/>
      <c r="J30" s="25"/>
    </row>
    <row r="31" spans="1:10" ht="20.25" customHeight="1" x14ac:dyDescent="0.25">
      <c r="A31" s="104" t="s">
        <v>0</v>
      </c>
      <c r="B31" s="196">
        <v>-22879</v>
      </c>
      <c r="C31" s="289"/>
      <c r="D31" s="196">
        <v>33646</v>
      </c>
      <c r="E31" s="280"/>
      <c r="F31" s="196">
        <v>14010</v>
      </c>
      <c r="G31" s="110"/>
      <c r="H31" s="196">
        <v>40471</v>
      </c>
      <c r="I31" s="25"/>
      <c r="J31" s="25"/>
    </row>
    <row r="32" spans="1:10" ht="20.25" customHeight="1" x14ac:dyDescent="0.25">
      <c r="A32" s="104" t="s">
        <v>27</v>
      </c>
      <c r="B32" s="196">
        <v>-17184</v>
      </c>
      <c r="C32" s="289"/>
      <c r="D32" s="196">
        <v>-760</v>
      </c>
      <c r="E32" s="280"/>
      <c r="F32" s="196">
        <v>-63</v>
      </c>
      <c r="G32" s="110"/>
      <c r="H32" s="196">
        <v>-4</v>
      </c>
      <c r="I32" s="25"/>
      <c r="J32" s="25"/>
    </row>
    <row r="33" spans="1:10" ht="20.25" customHeight="1" x14ac:dyDescent="0.25">
      <c r="A33" s="104" t="s">
        <v>138</v>
      </c>
      <c r="B33" s="196">
        <v>42314</v>
      </c>
      <c r="C33" s="289"/>
      <c r="D33" s="196">
        <v>38313</v>
      </c>
      <c r="E33" s="280"/>
      <c r="F33" s="196">
        <v>-25578</v>
      </c>
      <c r="G33" s="110"/>
      <c r="H33" s="196">
        <v>-5982</v>
      </c>
      <c r="I33" s="25"/>
      <c r="J33" s="25"/>
    </row>
    <row r="34" spans="1:10" ht="20.25" customHeight="1" x14ac:dyDescent="0.25">
      <c r="A34" s="104" t="s">
        <v>70</v>
      </c>
      <c r="B34" s="196">
        <v>-39247</v>
      </c>
      <c r="C34" s="289"/>
      <c r="D34" s="196">
        <v>-2905</v>
      </c>
      <c r="E34" s="179"/>
      <c r="F34" s="196">
        <v>-47261</v>
      </c>
      <c r="G34" s="110"/>
      <c r="H34" s="196">
        <v>-26325</v>
      </c>
      <c r="I34" s="25"/>
      <c r="J34" s="25"/>
    </row>
    <row r="35" spans="1:10" ht="20.25" customHeight="1" x14ac:dyDescent="0.25">
      <c r="A35" s="104" t="s">
        <v>7</v>
      </c>
      <c r="B35" s="196">
        <v>-29217</v>
      </c>
      <c r="C35" s="289"/>
      <c r="D35" s="196">
        <f>-3858</f>
        <v>-3858</v>
      </c>
      <c r="E35" s="179"/>
      <c r="F35" s="196">
        <v>-3145</v>
      </c>
      <c r="G35" s="110"/>
      <c r="H35" s="196">
        <v>153</v>
      </c>
      <c r="I35" s="25"/>
      <c r="J35" s="25"/>
    </row>
    <row r="36" spans="1:10" ht="20.25" customHeight="1" x14ac:dyDescent="0.25">
      <c r="A36" s="104" t="s">
        <v>167</v>
      </c>
      <c r="B36" s="196">
        <v>-3333</v>
      </c>
      <c r="C36" s="289"/>
      <c r="D36" s="196">
        <f>-332</f>
        <v>-332</v>
      </c>
      <c r="E36" s="267"/>
      <c r="F36" s="196">
        <v>0</v>
      </c>
      <c r="G36" s="110"/>
      <c r="H36" s="196">
        <v>0</v>
      </c>
      <c r="I36" s="196"/>
      <c r="J36" s="196"/>
    </row>
    <row r="37" spans="1:10" ht="20.25" customHeight="1" x14ac:dyDescent="0.25">
      <c r="A37" s="104" t="s">
        <v>232</v>
      </c>
      <c r="B37" s="113">
        <v>-394</v>
      </c>
      <c r="C37" s="289"/>
      <c r="D37" s="113">
        <v>-1347</v>
      </c>
      <c r="E37" s="179"/>
      <c r="F37" s="113">
        <v>-373</v>
      </c>
      <c r="G37" s="110"/>
      <c r="H37" s="113">
        <v>-207</v>
      </c>
      <c r="I37" s="25"/>
      <c r="J37" s="25"/>
    </row>
    <row r="38" spans="1:10" ht="20.25" customHeight="1" x14ac:dyDescent="0.25">
      <c r="A38" s="104" t="s">
        <v>127</v>
      </c>
      <c r="B38" s="196">
        <f>SUM(B27:B37)</f>
        <v>324936</v>
      </c>
      <c r="C38" s="289"/>
      <c r="D38" s="196">
        <f>SUM(D27:D37)</f>
        <v>276495</v>
      </c>
      <c r="E38" s="179"/>
      <c r="F38" s="196">
        <f>SUM(F27:F37)</f>
        <v>414631</v>
      </c>
      <c r="H38" s="196">
        <f>SUM(H27:H37)</f>
        <v>227491</v>
      </c>
    </row>
    <row r="39" spans="1:10" ht="20.25" customHeight="1" x14ac:dyDescent="0.25">
      <c r="A39" s="104" t="s">
        <v>111</v>
      </c>
      <c r="B39" s="196">
        <v>-9323</v>
      </c>
      <c r="C39" s="289"/>
      <c r="D39" s="196">
        <v>-6876</v>
      </c>
      <c r="E39" s="179"/>
      <c r="F39" s="196">
        <v>-8641</v>
      </c>
      <c r="G39" s="110"/>
      <c r="H39" s="196">
        <v>-8240</v>
      </c>
    </row>
    <row r="40" spans="1:10" s="24" customFormat="1" ht="20.25" customHeight="1" x14ac:dyDescent="0.25">
      <c r="A40" s="7" t="s">
        <v>128</v>
      </c>
      <c r="B40" s="117">
        <f>SUM(B38,B39:B39)</f>
        <v>315613</v>
      </c>
      <c r="C40" s="118"/>
      <c r="D40" s="117">
        <f>SUM(D38,D39:D39)</f>
        <v>269619</v>
      </c>
      <c r="E40" s="119"/>
      <c r="F40" s="117">
        <f>SUM(F38,F39:F39)</f>
        <v>405990</v>
      </c>
      <c r="G40" s="118"/>
      <c r="H40" s="117">
        <f>SUM(H38,H39:H39)</f>
        <v>219251</v>
      </c>
      <c r="J40" s="97"/>
    </row>
    <row r="41" spans="1:10" s="24" customFormat="1" ht="20.25" customHeight="1" x14ac:dyDescent="0.25">
      <c r="A41" s="42"/>
      <c r="B41" s="120"/>
      <c r="C41" s="196"/>
      <c r="D41" s="120"/>
      <c r="E41" s="31"/>
      <c r="F41" s="25"/>
      <c r="G41" s="25"/>
      <c r="H41" s="196"/>
      <c r="J41" s="97"/>
    </row>
    <row r="42" spans="1:10" s="98" customFormat="1" ht="20.25" customHeight="1" x14ac:dyDescent="0.25">
      <c r="A42" s="3" t="s">
        <v>131</v>
      </c>
      <c r="B42" s="65"/>
      <c r="C42" s="36"/>
      <c r="D42" s="65"/>
      <c r="E42" s="36"/>
      <c r="F42" s="36"/>
      <c r="G42" s="36"/>
      <c r="H42" s="36"/>
    </row>
    <row r="43" spans="1:10" ht="20.25" customHeight="1" x14ac:dyDescent="0.25">
      <c r="A43" s="121" t="s">
        <v>87</v>
      </c>
    </row>
    <row r="44" spans="1:10" s="103" customFormat="1" ht="20.25" customHeight="1" x14ac:dyDescent="0.25">
      <c r="A44" s="100"/>
      <c r="B44" s="101"/>
      <c r="C44" s="201"/>
      <c r="D44" s="101"/>
      <c r="E44" s="102"/>
      <c r="F44" s="102"/>
      <c r="G44" s="102"/>
      <c r="H44" s="102"/>
      <c r="J44" s="97"/>
    </row>
    <row r="45" spans="1:10" ht="20.25" customHeight="1" x14ac:dyDescent="0.25">
      <c r="A45" s="104" t="s">
        <v>3</v>
      </c>
      <c r="B45" s="325" t="s">
        <v>2</v>
      </c>
      <c r="C45" s="325"/>
      <c r="D45" s="325"/>
      <c r="E45" s="180"/>
      <c r="F45" s="326" t="s">
        <v>15</v>
      </c>
      <c r="G45" s="326"/>
      <c r="H45" s="326"/>
    </row>
    <row r="46" spans="1:10" ht="20.25" customHeight="1" x14ac:dyDescent="0.25">
      <c r="B46" s="325" t="s">
        <v>16</v>
      </c>
      <c r="C46" s="325"/>
      <c r="D46" s="325"/>
      <c r="E46" s="43"/>
      <c r="F46" s="325" t="s">
        <v>16</v>
      </c>
      <c r="G46" s="325"/>
      <c r="H46" s="325"/>
    </row>
    <row r="47" spans="1:10" s="24" customFormat="1" ht="20.25" customHeight="1" x14ac:dyDescent="0.25">
      <c r="A47" s="42"/>
      <c r="B47" s="323" t="s">
        <v>83</v>
      </c>
      <c r="C47" s="323"/>
      <c r="D47" s="323"/>
      <c r="E47" s="101"/>
      <c r="F47" s="323" t="s">
        <v>83</v>
      </c>
      <c r="G47" s="323"/>
      <c r="H47" s="323"/>
      <c r="I47" s="44"/>
    </row>
    <row r="48" spans="1:10" s="24" customFormat="1" ht="20.25" customHeight="1" x14ac:dyDescent="0.25">
      <c r="A48" s="42"/>
      <c r="B48" s="323" t="s">
        <v>82</v>
      </c>
      <c r="C48" s="323"/>
      <c r="D48" s="323"/>
      <c r="E48" s="101"/>
      <c r="F48" s="323" t="s">
        <v>82</v>
      </c>
      <c r="G48" s="323"/>
      <c r="H48" s="323"/>
      <c r="I48" s="44"/>
    </row>
    <row r="49" spans="1:10" ht="20.25" customHeight="1" x14ac:dyDescent="0.25">
      <c r="B49" s="105" t="s">
        <v>178</v>
      </c>
      <c r="C49" s="106"/>
      <c r="D49" s="105" t="s">
        <v>150</v>
      </c>
      <c r="E49" s="106"/>
      <c r="F49" s="105" t="s">
        <v>178</v>
      </c>
      <c r="G49" s="106"/>
      <c r="H49" s="105" t="s">
        <v>150</v>
      </c>
    </row>
    <row r="50" spans="1:10" ht="20.25" customHeight="1" x14ac:dyDescent="0.25">
      <c r="B50" s="324" t="s">
        <v>84</v>
      </c>
      <c r="C50" s="324"/>
      <c r="D50" s="324"/>
      <c r="E50" s="324"/>
      <c r="F50" s="324"/>
      <c r="G50" s="324"/>
      <c r="H50" s="324"/>
    </row>
    <row r="51" spans="1:10" s="24" customFormat="1" ht="20.25" customHeight="1" x14ac:dyDescent="0.25">
      <c r="A51" s="122" t="s">
        <v>13</v>
      </c>
      <c r="B51" s="196"/>
      <c r="C51" s="196"/>
      <c r="D51" s="196"/>
      <c r="E51" s="31"/>
      <c r="F51" s="123"/>
      <c r="G51" s="123"/>
      <c r="H51" s="123"/>
      <c r="J51" s="97"/>
    </row>
    <row r="52" spans="1:10" ht="20.25" customHeight="1" x14ac:dyDescent="0.25">
      <c r="A52" s="42" t="s">
        <v>223</v>
      </c>
      <c r="B52" s="196">
        <v>0</v>
      </c>
      <c r="C52" s="289"/>
      <c r="D52" s="196">
        <v>0</v>
      </c>
      <c r="E52" s="280"/>
      <c r="F52" s="196">
        <v>-40000</v>
      </c>
      <c r="G52" s="110"/>
      <c r="H52" s="196">
        <v>-16000</v>
      </c>
    </row>
    <row r="53" spans="1:10" ht="20.25" customHeight="1" x14ac:dyDescent="0.25">
      <c r="A53" s="42" t="s">
        <v>206</v>
      </c>
      <c r="B53" s="196">
        <v>-1500</v>
      </c>
      <c r="C53" s="289"/>
      <c r="D53" s="196">
        <v>0</v>
      </c>
      <c r="E53" s="289"/>
      <c r="F53" s="196">
        <v>0</v>
      </c>
      <c r="G53" s="110"/>
      <c r="H53" s="196">
        <v>0</v>
      </c>
    </row>
    <row r="54" spans="1:10" ht="20.25" customHeight="1" x14ac:dyDescent="0.25">
      <c r="A54" s="42" t="s">
        <v>207</v>
      </c>
      <c r="B54" s="196">
        <v>-1750</v>
      </c>
      <c r="C54" s="289"/>
      <c r="D54" s="196">
        <v>0</v>
      </c>
      <c r="E54" s="289"/>
      <c r="F54" s="196">
        <v>0</v>
      </c>
      <c r="G54" s="110"/>
      <c r="H54" s="196">
        <v>0</v>
      </c>
    </row>
    <row r="55" spans="1:10" ht="20.25" customHeight="1" x14ac:dyDescent="0.25">
      <c r="A55" s="42" t="s">
        <v>126</v>
      </c>
      <c r="B55" s="196">
        <v>-8</v>
      </c>
      <c r="C55" s="289"/>
      <c r="D55" s="196">
        <v>-8</v>
      </c>
      <c r="E55" s="280"/>
      <c r="F55" s="196">
        <v>-8</v>
      </c>
      <c r="G55" s="110"/>
      <c r="H55" s="196">
        <v>-8</v>
      </c>
    </row>
    <row r="56" spans="1:10" s="24" customFormat="1" ht="20.25" customHeight="1" x14ac:dyDescent="0.25">
      <c r="A56" s="42" t="s">
        <v>91</v>
      </c>
      <c r="B56" s="196">
        <v>-227483</v>
      </c>
      <c r="C56" s="196"/>
      <c r="D56" s="196">
        <v>-97179</v>
      </c>
      <c r="E56" s="202"/>
      <c r="F56" s="196">
        <v>-32456</v>
      </c>
      <c r="G56" s="25"/>
      <c r="H56" s="196">
        <v>-26119</v>
      </c>
      <c r="I56" s="124"/>
      <c r="J56" s="97"/>
    </row>
    <row r="57" spans="1:10" s="24" customFormat="1" ht="20.25" customHeight="1" x14ac:dyDescent="0.25">
      <c r="A57" s="42" t="s">
        <v>224</v>
      </c>
      <c r="B57" s="196">
        <v>-2000</v>
      </c>
      <c r="C57" s="196"/>
      <c r="D57" s="196">
        <v>-126</v>
      </c>
      <c r="E57" s="202"/>
      <c r="F57" s="196">
        <v>-2000</v>
      </c>
      <c r="G57" s="25"/>
      <c r="H57" s="196">
        <v>0</v>
      </c>
      <c r="I57" s="124"/>
      <c r="J57" s="97"/>
    </row>
    <row r="58" spans="1:10" s="195" customFormat="1" ht="20.25" customHeight="1" x14ac:dyDescent="0.25">
      <c r="A58" s="42" t="s">
        <v>168</v>
      </c>
      <c r="B58" s="126">
        <v>0</v>
      </c>
      <c r="C58" s="196"/>
      <c r="D58" s="126">
        <v>0</v>
      </c>
      <c r="E58" s="202"/>
      <c r="F58" s="124">
        <v>0</v>
      </c>
      <c r="G58" s="196"/>
      <c r="H58" s="124">
        <v>1212</v>
      </c>
      <c r="I58" s="196"/>
      <c r="J58" s="97"/>
    </row>
    <row r="59" spans="1:10" s="24" customFormat="1" ht="20.25" customHeight="1" x14ac:dyDescent="0.25">
      <c r="A59" s="42" t="s">
        <v>92</v>
      </c>
      <c r="B59" s="124">
        <v>81</v>
      </c>
      <c r="C59" s="196"/>
      <c r="D59" s="124">
        <v>449</v>
      </c>
      <c r="E59" s="202"/>
      <c r="F59" s="196">
        <v>0</v>
      </c>
      <c r="G59" s="25"/>
      <c r="H59" s="196">
        <v>0</v>
      </c>
      <c r="I59" s="25"/>
      <c r="J59" s="97"/>
    </row>
    <row r="60" spans="1:10" s="24" customFormat="1" ht="20.25" customHeight="1" x14ac:dyDescent="0.25">
      <c r="A60" s="42" t="s">
        <v>235</v>
      </c>
      <c r="B60" s="124">
        <v>-2634</v>
      </c>
      <c r="C60" s="124"/>
      <c r="D60" s="124">
        <v>0</v>
      </c>
      <c r="E60" s="201"/>
      <c r="F60" s="124">
        <v>0</v>
      </c>
      <c r="G60" s="124"/>
      <c r="H60" s="124">
        <v>0</v>
      </c>
      <c r="I60" s="25"/>
      <c r="J60" s="97"/>
    </row>
    <row r="61" spans="1:10" s="24" customFormat="1" ht="20.25" customHeight="1" x14ac:dyDescent="0.25">
      <c r="A61" s="42" t="s">
        <v>32</v>
      </c>
      <c r="B61" s="196">
        <v>118</v>
      </c>
      <c r="C61" s="196"/>
      <c r="D61" s="196">
        <v>251</v>
      </c>
      <c r="E61" s="31"/>
      <c r="F61" s="196">
        <v>1646</v>
      </c>
      <c r="G61" s="25"/>
      <c r="H61" s="196">
        <v>1646</v>
      </c>
      <c r="J61" s="97"/>
    </row>
    <row r="62" spans="1:10" s="125" customFormat="1" ht="20.25" customHeight="1" x14ac:dyDescent="0.25">
      <c r="A62" s="7" t="s">
        <v>172</v>
      </c>
      <c r="B62" s="117">
        <f>SUM(B52:B61)</f>
        <v>-235176</v>
      </c>
      <c r="C62" s="118"/>
      <c r="D62" s="117">
        <f>SUM(D52:D61)</f>
        <v>-96613</v>
      </c>
      <c r="E62" s="119"/>
      <c r="F62" s="117">
        <f>SUM(F52:F61)</f>
        <v>-72818</v>
      </c>
      <c r="G62" s="118"/>
      <c r="H62" s="117">
        <f>SUM(H52:H61)</f>
        <v>-39269</v>
      </c>
      <c r="I62" s="124"/>
      <c r="J62" s="97"/>
    </row>
    <row r="63" spans="1:10" s="24" customFormat="1" ht="20.25" customHeight="1" x14ac:dyDescent="0.25">
      <c r="A63" s="7"/>
      <c r="B63" s="124"/>
      <c r="C63" s="196"/>
      <c r="D63" s="124"/>
      <c r="E63" s="31"/>
      <c r="F63" s="124"/>
      <c r="G63" s="25"/>
      <c r="H63" s="124"/>
      <c r="I63" s="124"/>
      <c r="J63" s="97"/>
    </row>
    <row r="64" spans="1:10" s="24" customFormat="1" ht="20.25" customHeight="1" x14ac:dyDescent="0.25">
      <c r="A64" s="122" t="s">
        <v>14</v>
      </c>
      <c r="B64" s="196"/>
      <c r="C64" s="196"/>
      <c r="D64" s="196"/>
      <c r="E64" s="31"/>
      <c r="F64" s="25"/>
      <c r="G64" s="25"/>
      <c r="H64" s="196"/>
      <c r="I64" s="124"/>
      <c r="J64" s="97"/>
    </row>
    <row r="65" spans="1:10" s="24" customFormat="1" ht="20.25" customHeight="1" x14ac:dyDescent="0.25">
      <c r="A65" s="42" t="s">
        <v>171</v>
      </c>
      <c r="B65" s="195"/>
      <c r="C65" s="195"/>
      <c r="D65" s="195"/>
      <c r="F65" s="195"/>
      <c r="H65" s="195"/>
      <c r="I65" s="124"/>
      <c r="J65" s="97"/>
    </row>
    <row r="66" spans="1:10" s="24" customFormat="1" ht="20.25" customHeight="1" x14ac:dyDescent="0.25">
      <c r="A66" s="42" t="s">
        <v>72</v>
      </c>
      <c r="B66" s="126">
        <v>-289910</v>
      </c>
      <c r="C66" s="196"/>
      <c r="D66" s="126">
        <v>-49907</v>
      </c>
      <c r="E66" s="31"/>
      <c r="F66" s="195">
        <v>-294383</v>
      </c>
      <c r="G66" s="25"/>
      <c r="H66" s="195">
        <v>-96192</v>
      </c>
      <c r="I66" s="124"/>
      <c r="J66" s="97"/>
    </row>
    <row r="67" spans="1:10" s="24" customFormat="1" ht="20.25" customHeight="1" x14ac:dyDescent="0.25">
      <c r="A67" s="42" t="s">
        <v>166</v>
      </c>
      <c r="B67" s="126">
        <v>-9248</v>
      </c>
      <c r="C67" s="196"/>
      <c r="D67" s="126">
        <v>-18704</v>
      </c>
      <c r="E67" s="202"/>
      <c r="F67" s="196">
        <v>-5448</v>
      </c>
      <c r="G67" s="196"/>
      <c r="H67" s="196">
        <v>-5461</v>
      </c>
      <c r="I67" s="124"/>
      <c r="J67" s="97"/>
    </row>
    <row r="68" spans="1:10" s="24" customFormat="1" ht="20.25" customHeight="1" x14ac:dyDescent="0.25">
      <c r="A68" s="42" t="s">
        <v>139</v>
      </c>
      <c r="B68" s="124">
        <v>0</v>
      </c>
      <c r="C68" s="196"/>
      <c r="D68" s="124">
        <v>-150</v>
      </c>
      <c r="E68" s="31"/>
      <c r="F68" s="196">
        <v>0</v>
      </c>
      <c r="G68" s="25"/>
      <c r="H68" s="196">
        <v>0</v>
      </c>
      <c r="I68" s="124"/>
      <c r="J68" s="97"/>
    </row>
    <row r="69" spans="1:10" s="24" customFormat="1" ht="20.25" customHeight="1" x14ac:dyDescent="0.25">
      <c r="A69" s="42" t="s">
        <v>107</v>
      </c>
      <c r="B69" s="124">
        <v>-32000</v>
      </c>
      <c r="C69" s="196"/>
      <c r="D69" s="126">
        <v>-26250</v>
      </c>
      <c r="E69" s="31"/>
      <c r="F69" s="124">
        <v>-32000</v>
      </c>
      <c r="G69" s="25"/>
      <c r="H69" s="124">
        <v>-26250</v>
      </c>
      <c r="I69" s="25"/>
      <c r="J69" s="97"/>
    </row>
    <row r="70" spans="1:10" s="124" customFormat="1" ht="20.25" customHeight="1" x14ac:dyDescent="0.25">
      <c r="A70" s="42" t="s">
        <v>233</v>
      </c>
      <c r="B70" s="124">
        <v>-34364</v>
      </c>
      <c r="D70" s="124">
        <v>0</v>
      </c>
      <c r="F70" s="124">
        <v>0</v>
      </c>
      <c r="H70" s="124">
        <v>0</v>
      </c>
    </row>
    <row r="71" spans="1:10" s="24" customFormat="1" ht="20.25" customHeight="1" x14ac:dyDescent="0.25">
      <c r="A71" s="127" t="s">
        <v>41</v>
      </c>
      <c r="B71" s="126">
        <v>-39068</v>
      </c>
      <c r="C71" s="196"/>
      <c r="D71" s="126">
        <v>-45191</v>
      </c>
      <c r="E71" s="31"/>
      <c r="F71" s="196">
        <v>-32997</v>
      </c>
      <c r="G71" s="25"/>
      <c r="H71" s="196">
        <v>-36784</v>
      </c>
      <c r="I71" s="124"/>
      <c r="J71" s="97"/>
    </row>
    <row r="72" spans="1:10" s="24" customFormat="1" ht="20.25" customHeight="1" x14ac:dyDescent="0.25">
      <c r="A72" s="42" t="s">
        <v>40</v>
      </c>
      <c r="B72" s="126">
        <v>-1901</v>
      </c>
      <c r="C72" s="196"/>
      <c r="D72" s="126">
        <v>-1474</v>
      </c>
      <c r="E72" s="31"/>
      <c r="F72" s="196">
        <v>-569</v>
      </c>
      <c r="G72" s="25"/>
      <c r="H72" s="196">
        <v>-569</v>
      </c>
      <c r="I72" s="124"/>
      <c r="J72" s="97"/>
    </row>
    <row r="73" spans="1:10" s="125" customFormat="1" ht="20.25" customHeight="1" x14ac:dyDescent="0.25">
      <c r="A73" s="121" t="s">
        <v>169</v>
      </c>
      <c r="B73" s="128">
        <f>SUM(B66:B72)</f>
        <v>-406491</v>
      </c>
      <c r="C73" s="118"/>
      <c r="D73" s="128">
        <f>SUM(D66:D72)</f>
        <v>-141676</v>
      </c>
      <c r="E73" s="119"/>
      <c r="F73" s="128">
        <f>SUM(F66:F72)</f>
        <v>-365397</v>
      </c>
      <c r="G73" s="119"/>
      <c r="H73" s="128">
        <f>SUM(H66:H72)</f>
        <v>-165256</v>
      </c>
      <c r="I73" s="124"/>
      <c r="J73" s="97"/>
    </row>
    <row r="74" spans="1:10" s="125" customFormat="1" ht="20.25" customHeight="1" x14ac:dyDescent="0.25">
      <c r="A74" s="104" t="s">
        <v>93</v>
      </c>
      <c r="B74" s="129"/>
      <c r="C74" s="118"/>
      <c r="D74" s="129"/>
      <c r="E74" s="119"/>
      <c r="F74" s="129"/>
      <c r="G74" s="119"/>
      <c r="H74" s="129"/>
      <c r="I74" s="124"/>
      <c r="J74" s="97"/>
    </row>
    <row r="75" spans="1:10" s="125" customFormat="1" ht="20.25" customHeight="1" x14ac:dyDescent="0.25">
      <c r="A75" s="104" t="s">
        <v>94</v>
      </c>
      <c r="B75" s="201">
        <f>B73+B62+B40</f>
        <v>-326054</v>
      </c>
      <c r="C75" s="124"/>
      <c r="D75" s="201">
        <f>D73+D62+D40</f>
        <v>31330</v>
      </c>
      <c r="E75" s="102"/>
      <c r="F75" s="102">
        <f>F73+F62+F40</f>
        <v>-32225</v>
      </c>
      <c r="G75" s="102"/>
      <c r="H75" s="201">
        <f>H73+H62+H40</f>
        <v>14726</v>
      </c>
      <c r="I75" s="124"/>
      <c r="J75" s="97"/>
    </row>
    <row r="76" spans="1:10" s="125" customFormat="1" ht="20.25" customHeight="1" x14ac:dyDescent="0.25">
      <c r="A76" s="104" t="s">
        <v>95</v>
      </c>
      <c r="B76" s="201"/>
      <c r="C76" s="124"/>
      <c r="D76" s="201"/>
      <c r="E76" s="102"/>
      <c r="F76" s="102"/>
      <c r="G76" s="102"/>
      <c r="H76" s="201"/>
      <c r="I76" s="124"/>
      <c r="J76" s="97"/>
    </row>
    <row r="77" spans="1:10" s="125" customFormat="1" ht="20.25" customHeight="1" x14ac:dyDescent="0.25">
      <c r="A77" s="104" t="s">
        <v>96</v>
      </c>
      <c r="B77" s="130">
        <v>-571</v>
      </c>
      <c r="C77" s="196"/>
      <c r="D77" s="130">
        <v>254</v>
      </c>
      <c r="E77" s="31"/>
      <c r="F77" s="130">
        <v>0</v>
      </c>
      <c r="G77" s="31"/>
      <c r="H77" s="130">
        <v>0</v>
      </c>
      <c r="I77" s="124"/>
      <c r="J77" s="97"/>
    </row>
    <row r="78" spans="1:10" s="24" customFormat="1" ht="20.25" customHeight="1" x14ac:dyDescent="0.25">
      <c r="A78" s="7" t="s">
        <v>88</v>
      </c>
      <c r="B78" s="131">
        <f>SUM(B75:B77)</f>
        <v>-326625</v>
      </c>
      <c r="C78" s="119"/>
      <c r="D78" s="131">
        <f>SUM(D75:D77)</f>
        <v>31584</v>
      </c>
      <c r="E78" s="119"/>
      <c r="F78" s="131">
        <f>SUM(F75:F77)</f>
        <v>-32225</v>
      </c>
      <c r="G78" s="118"/>
      <c r="H78" s="131">
        <f>SUM(H75:H77)</f>
        <v>14726</v>
      </c>
      <c r="I78" s="124"/>
      <c r="J78" s="97"/>
    </row>
    <row r="79" spans="1:10" s="24" customFormat="1" ht="20.25" customHeight="1" x14ac:dyDescent="0.25">
      <c r="A79" s="42" t="s">
        <v>225</v>
      </c>
      <c r="B79" s="113">
        <f>'BS-2-3'!F11</f>
        <v>890729</v>
      </c>
      <c r="C79" s="201"/>
      <c r="D79" s="113">
        <v>85549</v>
      </c>
      <c r="E79" s="102"/>
      <c r="F79" s="264">
        <f>'BS-2-3'!J11</f>
        <v>47254</v>
      </c>
      <c r="G79" s="124"/>
      <c r="H79" s="113">
        <v>1745</v>
      </c>
      <c r="I79" s="124"/>
      <c r="J79" s="97"/>
    </row>
    <row r="80" spans="1:10" s="125" customFormat="1" ht="20.25" customHeight="1" thickBot="1" x14ac:dyDescent="0.3">
      <c r="A80" s="121" t="s">
        <v>226</v>
      </c>
      <c r="B80" s="132">
        <f>SUM(B78:B79)</f>
        <v>564104</v>
      </c>
      <c r="C80" s="119"/>
      <c r="D80" s="132">
        <f>SUM(D78:D79)</f>
        <v>117133</v>
      </c>
      <c r="E80" s="119"/>
      <c r="F80" s="133">
        <f>SUM(F78:F79)</f>
        <v>15029</v>
      </c>
      <c r="G80" s="134"/>
      <c r="H80" s="133">
        <f>SUM(H78:H79)</f>
        <v>16471</v>
      </c>
      <c r="I80" s="124"/>
      <c r="J80" s="97"/>
    </row>
    <row r="81" spans="1:10" s="125" customFormat="1" ht="20.25" customHeight="1" thickTop="1" x14ac:dyDescent="0.25">
      <c r="A81" s="121"/>
      <c r="B81" s="184"/>
      <c r="C81" s="119"/>
      <c r="D81" s="184"/>
      <c r="E81" s="119"/>
      <c r="F81" s="184"/>
      <c r="G81" s="134"/>
      <c r="H81" s="184"/>
      <c r="I81" s="124"/>
      <c r="J81" s="97"/>
    </row>
    <row r="82" spans="1:10" s="125" customFormat="1" ht="20.25" customHeight="1" x14ac:dyDescent="0.25">
      <c r="A82" s="107" t="s">
        <v>140</v>
      </c>
      <c r="B82" s="184"/>
      <c r="C82" s="119"/>
      <c r="D82" s="184"/>
      <c r="E82" s="119"/>
      <c r="F82" s="184"/>
      <c r="G82" s="134"/>
      <c r="H82" s="184"/>
      <c r="I82" s="124"/>
      <c r="J82" s="97"/>
    </row>
    <row r="83" spans="1:10" s="125" customFormat="1" ht="20.25" customHeight="1" x14ac:dyDescent="0.25">
      <c r="A83" s="121" t="s">
        <v>141</v>
      </c>
      <c r="B83" s="184"/>
      <c r="C83" s="119"/>
      <c r="D83" s="184"/>
      <c r="E83" s="119"/>
      <c r="F83" s="184"/>
      <c r="G83" s="134"/>
      <c r="H83" s="184"/>
      <c r="I83" s="124"/>
      <c r="J83" s="97"/>
    </row>
    <row r="84" spans="1:10" s="125" customFormat="1" ht="20.25" customHeight="1" x14ac:dyDescent="0.25">
      <c r="A84" s="104" t="s">
        <v>237</v>
      </c>
      <c r="B84" s="201">
        <v>3236</v>
      </c>
      <c r="C84" s="202"/>
      <c r="D84" s="201">
        <v>12116</v>
      </c>
      <c r="E84" s="31"/>
      <c r="F84" s="102">
        <v>503</v>
      </c>
      <c r="G84" s="124"/>
      <c r="H84" s="201">
        <v>3632</v>
      </c>
      <c r="I84" s="124"/>
      <c r="J84" s="97"/>
    </row>
    <row r="85" spans="1:10" s="24" customFormat="1" ht="20.25" customHeight="1" x14ac:dyDescent="0.25">
      <c r="A85" s="104" t="s">
        <v>234</v>
      </c>
      <c r="B85" s="201">
        <v>20558</v>
      </c>
      <c r="C85" s="202"/>
      <c r="D85" s="201">
        <v>16407</v>
      </c>
      <c r="E85" s="31"/>
      <c r="F85" s="102">
        <v>1578</v>
      </c>
      <c r="G85" s="31"/>
      <c r="H85" s="201">
        <v>312</v>
      </c>
      <c r="I85" s="124"/>
      <c r="J85" s="97"/>
    </row>
    <row r="86" spans="1:10" s="24" customFormat="1" ht="20.25" customHeight="1" x14ac:dyDescent="0.25">
      <c r="A86" s="104"/>
      <c r="B86" s="202"/>
      <c r="C86" s="202"/>
      <c r="D86" s="202"/>
      <c r="E86" s="31"/>
      <c r="F86" s="31"/>
      <c r="G86" s="31"/>
      <c r="H86" s="202"/>
      <c r="I86" s="124"/>
      <c r="J86" s="97"/>
    </row>
    <row r="87" spans="1:10" s="24" customFormat="1" ht="20.25" customHeight="1" x14ac:dyDescent="0.25">
      <c r="A87" s="104"/>
      <c r="B87" s="135"/>
      <c r="C87" s="202"/>
      <c r="D87" s="135"/>
      <c r="E87" s="31"/>
      <c r="F87" s="31"/>
      <c r="G87" s="31"/>
      <c r="H87" s="202"/>
      <c r="I87" s="124"/>
      <c r="J87" s="97"/>
    </row>
    <row r="88" spans="1:10" ht="20.25" customHeight="1" x14ac:dyDescent="0.25">
      <c r="A88" s="136"/>
      <c r="B88" s="137"/>
      <c r="C88" s="137"/>
      <c r="D88" s="137"/>
      <c r="E88" s="137"/>
      <c r="F88" s="137"/>
      <c r="G88" s="137"/>
      <c r="H88" s="137"/>
      <c r="I88" s="102"/>
    </row>
    <row r="89" spans="1:10" ht="20.25" customHeight="1" x14ac:dyDescent="0.25">
      <c r="A89" s="138"/>
      <c r="B89" s="139"/>
      <c r="C89" s="137"/>
      <c r="D89" s="139"/>
      <c r="E89" s="137"/>
      <c r="F89" s="137"/>
      <c r="G89" s="137"/>
      <c r="H89" s="137"/>
      <c r="I89" s="135"/>
    </row>
    <row r="90" spans="1:10" ht="20.25" customHeight="1" x14ac:dyDescent="0.25">
      <c r="A90" s="138"/>
      <c r="B90" s="139"/>
      <c r="C90" s="140"/>
      <c r="D90" s="139"/>
      <c r="E90" s="140"/>
      <c r="F90" s="137"/>
      <c r="G90" s="137"/>
      <c r="H90" s="137"/>
      <c r="I90" s="139"/>
    </row>
    <row r="91" spans="1:10" ht="20.25" customHeight="1" x14ac:dyDescent="0.25">
      <c r="G91" s="137"/>
      <c r="I91" s="31"/>
    </row>
    <row r="92" spans="1:10" ht="20.25" customHeight="1" x14ac:dyDescent="0.25">
      <c r="G92" s="137"/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50:H50"/>
    <mergeCell ref="B45:D45"/>
    <mergeCell ref="F45:H45"/>
    <mergeCell ref="B46:D46"/>
    <mergeCell ref="F46:H46"/>
    <mergeCell ref="B48:D48"/>
    <mergeCell ref="F48:H48"/>
    <mergeCell ref="B47:D47"/>
    <mergeCell ref="F47:H47"/>
    <mergeCell ref="B7:D7"/>
    <mergeCell ref="F7:H7"/>
    <mergeCell ref="B9:H9"/>
    <mergeCell ref="B4:D4"/>
    <mergeCell ref="F4:H4"/>
    <mergeCell ref="B5:D5"/>
    <mergeCell ref="F5:H5"/>
    <mergeCell ref="B6:D6"/>
    <mergeCell ref="F6:H6"/>
  </mergeCells>
  <phoneticPr fontId="0" type="noConversion"/>
  <pageMargins left="0.8" right="0.8" top="0.48" bottom="0.5" header="0.5" footer="0.5"/>
  <pageSetup paperSize="9" scale="74" firstPageNumber="7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BS-2-3</vt:lpstr>
      <vt:lpstr>SI-4</vt:lpstr>
      <vt:lpstr>SCE (conso)-5</vt:lpstr>
      <vt:lpstr>SCE-6</vt:lpstr>
      <vt:lpstr>SCF-7-8</vt:lpstr>
      <vt:lpstr>'BS-2-3'!Print_Area</vt:lpstr>
      <vt:lpstr>'SCE (conso)-5'!Print_Area</vt:lpstr>
      <vt:lpstr>'SCF-7-8'!Print_Area</vt:lpstr>
      <vt:lpstr>'SI-4'!Print_Area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2022-05-11T05:10:43Z</cp:lastPrinted>
  <dcterms:created xsi:type="dcterms:W3CDTF">2001-07-23T03:17:52Z</dcterms:created>
  <dcterms:modified xsi:type="dcterms:W3CDTF">2022-05-12T02:55:26Z</dcterms:modified>
</cp:coreProperties>
</file>