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20" yWindow="-120" windowWidth="24240" windowHeight="13740" tabRatio="745" activeTab="5"/>
  </bookViews>
  <sheets>
    <sheet name="BS-2-3" sheetId="12" r:id="rId1"/>
    <sheet name="SI-4" sheetId="9" r:id="rId2"/>
    <sheet name="SI-5" sheetId="13" r:id="rId3"/>
    <sheet name="SCE (conso)-6" sheetId="11" r:id="rId4"/>
    <sheet name="SCE-7" sheetId="5" r:id="rId5"/>
    <sheet name="SCF-8-10" sheetId="4" r:id="rId6"/>
  </sheets>
  <definedNames>
    <definedName name="_xlnm.Print_Area" localSheetId="0">'BS-2-3'!$A$1:$J$93</definedName>
    <definedName name="_xlnm.Print_Area" localSheetId="3">'SCE (conso)-6'!$A$1:$AE$54</definedName>
    <definedName name="_xlnm.Print_Area" localSheetId="4">'SCE-7'!$A$1:$M$39</definedName>
    <definedName name="_xlnm.Print_Area" localSheetId="5">'SCF-8-10'!$A$1:$H$119</definedName>
    <definedName name="_xlnm.Print_Area" localSheetId="1">'SI-4'!$A$1:$J$47</definedName>
    <definedName name="_xlnm.Print_Area" localSheetId="2">'SI-5'!$A$1:$J$47</definedName>
    <definedName name="Z_62C88142_195A_406E_A347_1C61EA880C0D_.wvu.PrintArea" localSheetId="5" hidden="1">'SCF-8-10'!$A$1:$F$121</definedName>
    <definedName name="Z_62C88142_195A_406E_A347_1C61EA880C0D_.wvu.PrintArea" localSheetId="1" hidden="1">'SI-4'!$A$1:$K$39</definedName>
    <definedName name="Z_62C88142_195A_406E_A347_1C61EA880C0D_.wvu.PrintArea" localSheetId="2" hidden="1">'SI-5'!$A$1:$K$39</definedName>
    <definedName name="Z_8AE384D2_954E_4FC4_9E7B_72B2DA3D2D3A_.wvu.PrintArea" localSheetId="5" hidden="1">'SCF-8-10'!$A$1:$F$121</definedName>
    <definedName name="Z_8AE384D2_954E_4FC4_9E7B_72B2DA3D2D3A_.wvu.Rows" localSheetId="1" hidden="1">'SI-4'!#REF!</definedName>
    <definedName name="Z_8AE384D2_954E_4FC4_9E7B_72B2DA3D2D3A_.wvu.Rows" localSheetId="2" hidden="1">'SI-5'!#REF!</definedName>
    <definedName name="Z_DFBF4CAE_57D7_4172_8C3A_8E3DF4930C4B_.wvu.PrintArea" localSheetId="5" hidden="1">'SCF-8-10'!$A$1:$F$121</definedName>
    <definedName name="Z_DFBF4CAE_57D7_4172_8C3A_8E3DF4930C4B_.wvu.Rows" localSheetId="1" hidden="1">'SI-4'!#REF!</definedName>
    <definedName name="Z_DFBF4CAE_57D7_4172_8C3A_8E3DF4930C4B_.wvu.Rows" localSheetId="2" hidden="1">'SI-5'!#REF!</definedName>
    <definedName name="Z_E1DB4DD3_3D3D_4C8E_ADFF_122E3B5E40F3_.wvu.PrintArea" localSheetId="5" hidden="1">'SCF-8-10'!$A$1:$F$121</definedName>
    <definedName name="Z_E1DB4DD3_3D3D_4C8E_ADFF_122E3B5E40F3_.wvu.PrintArea" localSheetId="1" hidden="1">'SI-4'!$A$1:$K$39</definedName>
    <definedName name="Z_E1DB4DD3_3D3D_4C8E_ADFF_122E3B5E40F3_.wvu.PrintArea" localSheetId="2" hidden="1">'SI-5'!$A$1:$K$39</definedName>
    <definedName name="Z_E1DB4DD3_3D3D_4C8E_ADFF_122E3B5E40F3_.wvu.Rows" localSheetId="1" hidden="1">'SI-4'!#REF!</definedName>
    <definedName name="Z_E1DB4DD3_3D3D_4C8E_ADFF_122E3B5E40F3_.wvu.Rows" localSheetId="2" hidden="1">'SI-5'!#REF!</definedName>
  </definedNames>
  <calcPr calcId="145621"/>
  <customWorkbookViews>
    <customWorkbookView name="PwC User - Personal View" guid="{DFBF4CAE-57D7-4172-8C3A-8E3DF4930C4B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KPMG - Personal View" guid="{8AE384D2-954E-4FC4-9E7B-72B2DA3D2D3A}" mergeInterval="0" personalView="1" maximized="1" windowWidth="994" windowHeight="517" tabRatio="59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50" i="11" l="1"/>
  <c r="W45" i="11" l="1"/>
  <c r="U45" i="11"/>
  <c r="S45" i="11"/>
  <c r="Q45" i="11"/>
  <c r="O45" i="11"/>
  <c r="M45" i="11"/>
  <c r="I45" i="11"/>
  <c r="G45" i="11"/>
  <c r="E45" i="11"/>
  <c r="C45" i="11"/>
  <c r="K45" i="11"/>
  <c r="Y44" i="11"/>
  <c r="AA44" i="11" s="1"/>
  <c r="AA45" i="11" s="1"/>
  <c r="Y45" i="11" l="1"/>
  <c r="AC44" i="11"/>
  <c r="AE44" i="11" l="1"/>
  <c r="AE45" i="11" s="1"/>
  <c r="AC45" i="11"/>
  <c r="B119" i="4"/>
  <c r="B75" i="4"/>
  <c r="H88" i="12" l="1"/>
  <c r="F79" i="12"/>
  <c r="H79" i="12"/>
  <c r="J79" i="12"/>
  <c r="J89" i="12" s="1"/>
  <c r="B14" i="4" l="1"/>
  <c r="B13" i="4"/>
  <c r="M27" i="5"/>
  <c r="W53" i="11" l="1"/>
  <c r="D75" i="4" l="1"/>
  <c r="H75" i="4"/>
  <c r="F75" i="4"/>
  <c r="F14" i="4"/>
  <c r="F13" i="4"/>
  <c r="F11" i="4"/>
  <c r="H42" i="13"/>
  <c r="H37" i="13"/>
  <c r="J34" i="13"/>
  <c r="H34" i="13"/>
  <c r="F34" i="13"/>
  <c r="J33" i="13"/>
  <c r="H33" i="13"/>
  <c r="F33" i="13"/>
  <c r="D33" i="13"/>
  <c r="D31" i="13"/>
  <c r="J31" i="13"/>
  <c r="H31" i="13"/>
  <c r="F31" i="13"/>
  <c r="J26" i="13"/>
  <c r="H26" i="13"/>
  <c r="F26" i="13"/>
  <c r="J24" i="13"/>
  <c r="H24" i="13"/>
  <c r="F24" i="13"/>
  <c r="J21" i="13"/>
  <c r="H21" i="13"/>
  <c r="F21" i="13"/>
  <c r="H13" i="13"/>
  <c r="D13" i="13"/>
  <c r="H37" i="9"/>
  <c r="J34" i="9"/>
  <c r="H34" i="9"/>
  <c r="H42" i="9" s="1"/>
  <c r="F34" i="9"/>
  <c r="J33" i="9"/>
  <c r="H33" i="9"/>
  <c r="F33" i="9"/>
  <c r="D33" i="9"/>
  <c r="H31" i="9"/>
  <c r="D31" i="9"/>
  <c r="J31" i="9"/>
  <c r="J26" i="9"/>
  <c r="H26" i="9"/>
  <c r="F26" i="9"/>
  <c r="J24" i="9"/>
  <c r="H24" i="9"/>
  <c r="F24" i="9"/>
  <c r="J21" i="9"/>
  <c r="H21" i="9"/>
  <c r="F21" i="9"/>
  <c r="H13" i="9"/>
  <c r="D13" i="9"/>
  <c r="H81" i="12"/>
  <c r="D19" i="12"/>
  <c r="D88" i="4" l="1"/>
  <c r="H88" i="4"/>
  <c r="H31" i="4"/>
  <c r="D31" i="4"/>
  <c r="K24" i="5"/>
  <c r="G24" i="5"/>
  <c r="E24" i="5"/>
  <c r="C24" i="5"/>
  <c r="Y40" i="11"/>
  <c r="Y39" i="11"/>
  <c r="C19" i="11"/>
  <c r="E19" i="11"/>
  <c r="G19" i="11"/>
  <c r="I19" i="11"/>
  <c r="K19" i="11"/>
  <c r="M19" i="11"/>
  <c r="O19" i="11"/>
  <c r="Q19" i="11"/>
  <c r="S19" i="11"/>
  <c r="U19" i="11"/>
  <c r="W19" i="11"/>
  <c r="Y19" i="11"/>
  <c r="AA19" i="11"/>
  <c r="AC19" i="11"/>
  <c r="D46" i="12"/>
  <c r="H46" i="12" s="1"/>
  <c r="H6" i="12" l="1"/>
  <c r="H119" i="4" l="1"/>
  <c r="F119" i="4"/>
  <c r="D119" i="4"/>
  <c r="AC48" i="11" l="1"/>
  <c r="M31" i="5" l="1"/>
  <c r="M32" i="5" s="1"/>
  <c r="K32" i="5"/>
  <c r="I32" i="5"/>
  <c r="G32" i="5"/>
  <c r="E32" i="5"/>
  <c r="C32" i="5"/>
  <c r="AA40" i="11" l="1"/>
  <c r="AE40" i="11" s="1"/>
  <c r="AA39" i="11"/>
  <c r="AE39" i="11" s="1"/>
  <c r="E41" i="11"/>
  <c r="AC41" i="11"/>
  <c r="Y41" i="11"/>
  <c r="W41" i="11"/>
  <c r="U41" i="11"/>
  <c r="S41" i="11"/>
  <c r="Q41" i="11"/>
  <c r="O41" i="11"/>
  <c r="M41" i="11"/>
  <c r="K41" i="11"/>
  <c r="I41" i="11"/>
  <c r="G41" i="11"/>
  <c r="C41" i="11"/>
  <c r="AE41" i="11" l="1"/>
  <c r="AA41" i="11"/>
  <c r="AE18" i="11" l="1"/>
  <c r="AE19" i="11" s="1"/>
  <c r="O30" i="11" l="1"/>
  <c r="Y53" i="11" l="1"/>
  <c r="AC26" i="11"/>
  <c r="Y31" i="11"/>
  <c r="J19" i="13"/>
  <c r="H19" i="13"/>
  <c r="F19" i="13"/>
  <c r="D19" i="13"/>
  <c r="D21" i="13" s="1"/>
  <c r="D24" i="13" s="1"/>
  <c r="D26" i="13" s="1"/>
  <c r="J13" i="13"/>
  <c r="F13" i="13"/>
  <c r="D34" i="13" l="1"/>
  <c r="D44" i="13" s="1"/>
  <c r="D42" i="13" s="1"/>
  <c r="B11" i="4"/>
  <c r="D39" i="13"/>
  <c r="D37" i="13" s="1"/>
  <c r="AC27" i="11"/>
  <c r="AC28" i="11" s="1"/>
  <c r="J37" i="13" l="1"/>
  <c r="J39" i="13" s="1"/>
  <c r="H39" i="13"/>
  <c r="H44" i="13"/>
  <c r="F44" i="13"/>
  <c r="F39" i="13"/>
  <c r="I35" i="5" l="1"/>
  <c r="J42" i="13"/>
  <c r="J44" i="13" s="1"/>
  <c r="I20" i="5"/>
  <c r="O26" i="11"/>
  <c r="K50" i="11" l="1"/>
  <c r="K54" i="11" s="1"/>
  <c r="K28" i="11"/>
  <c r="K23" i="11"/>
  <c r="K32" i="11" s="1"/>
  <c r="J36" i="12" l="1"/>
  <c r="J19" i="12"/>
  <c r="H19" i="12"/>
  <c r="I38" i="5" l="1"/>
  <c r="K36" i="5"/>
  <c r="K39" i="5" s="1"/>
  <c r="Y48" i="11"/>
  <c r="Y49" i="11"/>
  <c r="AA49" i="11" s="1"/>
  <c r="Y35" i="11" l="1"/>
  <c r="AA35" i="11" l="1"/>
  <c r="AE35" i="11" s="1"/>
  <c r="I23" i="5"/>
  <c r="K21" i="5"/>
  <c r="G21" i="5"/>
  <c r="E21" i="5"/>
  <c r="C21" i="5"/>
  <c r="M20" i="5"/>
  <c r="M21" i="5" s="1"/>
  <c r="M12" i="5"/>
  <c r="Y22" i="11"/>
  <c r="W23" i="11"/>
  <c r="U23" i="11"/>
  <c r="S23" i="11"/>
  <c r="Q23" i="11"/>
  <c r="O23" i="11"/>
  <c r="M23" i="11"/>
  <c r="I23" i="11"/>
  <c r="G23" i="11"/>
  <c r="E23" i="11"/>
  <c r="C23" i="11"/>
  <c r="F64" i="12"/>
  <c r="F36" i="12"/>
  <c r="D36" i="12"/>
  <c r="M23" i="5" l="1"/>
  <c r="M24" i="5" s="1"/>
  <c r="Y23" i="11"/>
  <c r="AA22" i="11"/>
  <c r="AC22" i="11" s="1"/>
  <c r="I21" i="5"/>
  <c r="I24" i="5" s="1"/>
  <c r="F89" i="12"/>
  <c r="AC23" i="11" l="1"/>
  <c r="AC32" i="11" s="1"/>
  <c r="AA23" i="11"/>
  <c r="AE22" i="11" l="1"/>
  <c r="AE23" i="11" s="1"/>
  <c r="Y30" i="11"/>
  <c r="AA30" i="11" s="1"/>
  <c r="AE30" i="11" s="1"/>
  <c r="Y27" i="11"/>
  <c r="AA27" i="11" s="1"/>
  <c r="Y26" i="11"/>
  <c r="O28" i="11"/>
  <c r="O32" i="11" s="1"/>
  <c r="C28" i="11"/>
  <c r="C32" i="11" s="1"/>
  <c r="E28" i="11"/>
  <c r="E32" i="11" s="1"/>
  <c r="G28" i="11"/>
  <c r="G32" i="11" s="1"/>
  <c r="I28" i="11"/>
  <c r="I32" i="11" s="1"/>
  <c r="M28" i="11"/>
  <c r="M32" i="11" s="1"/>
  <c r="Q28" i="11"/>
  <c r="Q32" i="11" s="1"/>
  <c r="S28" i="11"/>
  <c r="S32" i="11" s="1"/>
  <c r="U28" i="11"/>
  <c r="U32" i="11" s="1"/>
  <c r="W28" i="11"/>
  <c r="W32" i="11" s="1"/>
  <c r="F19" i="12"/>
  <c r="F38" i="12" s="1"/>
  <c r="AA31" i="11" l="1"/>
  <c r="AE31" i="11" s="1"/>
  <c r="Y28" i="11"/>
  <c r="Y32" i="11" s="1"/>
  <c r="AE27" i="11"/>
  <c r="AA26" i="11"/>
  <c r="AE26" i="11" s="1"/>
  <c r="AE28" i="11" l="1"/>
  <c r="AE32" i="11" s="1"/>
  <c r="AA28" i="11"/>
  <c r="AA32" i="11" s="1"/>
  <c r="Y52" i="11" l="1"/>
  <c r="I50" i="11"/>
  <c r="I54" i="11" s="1"/>
  <c r="G50" i="11"/>
  <c r="E50" i="11"/>
  <c r="E54" i="11" s="1"/>
  <c r="C50" i="11"/>
  <c r="C54" i="11" s="1"/>
  <c r="D79" i="12" s="1"/>
  <c r="G54" i="11" l="1"/>
  <c r="D81" i="12" s="1"/>
  <c r="AA52" i="11"/>
  <c r="AA53" i="11"/>
  <c r="AE53" i="11" l="1"/>
  <c r="AE52" i="11"/>
  <c r="F94" i="4" l="1"/>
  <c r="B94" i="4"/>
  <c r="J91" i="12" l="1"/>
  <c r="J72" i="12"/>
  <c r="J64" i="12"/>
  <c r="F91" i="12"/>
  <c r="F72" i="12"/>
  <c r="H72" i="12"/>
  <c r="D72" i="12"/>
  <c r="H64" i="12"/>
  <c r="D64" i="12"/>
  <c r="A42" i="12"/>
  <c r="H36" i="12"/>
  <c r="H74" i="12" l="1"/>
  <c r="J38" i="12"/>
  <c r="J74" i="12"/>
  <c r="J93" i="12" s="1"/>
  <c r="F74" i="12"/>
  <c r="F93" i="12" s="1"/>
  <c r="D74" i="12"/>
  <c r="H38" i="12"/>
  <c r="D38" i="12"/>
  <c r="G36" i="5" l="1"/>
  <c r="G39" i="5" s="1"/>
  <c r="E36" i="5"/>
  <c r="E39" i="5" s="1"/>
  <c r="C36" i="5"/>
  <c r="C39" i="5" s="1"/>
  <c r="J19" i="9"/>
  <c r="J13" i="9"/>
  <c r="F31" i="9"/>
  <c r="F19" i="9"/>
  <c r="F13" i="9"/>
  <c r="F37" i="9" l="1"/>
  <c r="D42" i="4"/>
  <c r="D45" i="4" s="1"/>
  <c r="F44" i="9"/>
  <c r="J42" i="9" l="1"/>
  <c r="J44" i="9" s="1"/>
  <c r="J37" i="9"/>
  <c r="F39" i="9"/>
  <c r="H42" i="4"/>
  <c r="D90" i="4"/>
  <c r="D93" i="4" l="1"/>
  <c r="D95" i="4" s="1"/>
  <c r="J39" i="9"/>
  <c r="H45" i="4"/>
  <c r="H19" i="9"/>
  <c r="D19" i="9"/>
  <c r="D21" i="9" s="1"/>
  <c r="D24" i="9" s="1"/>
  <c r="D26" i="9" s="1"/>
  <c r="D34" i="9" l="1"/>
  <c r="D44" i="9" s="1"/>
  <c r="D42" i="9" s="1"/>
  <c r="D39" i="9"/>
  <c r="D37" i="9" s="1"/>
  <c r="H90" i="4"/>
  <c r="U50" i="11"/>
  <c r="U54" i="11" s="1"/>
  <c r="M50" i="11"/>
  <c r="M54" i="11" s="1"/>
  <c r="W50" i="11"/>
  <c r="W54" i="11" s="1"/>
  <c r="Q50" i="11"/>
  <c r="Q54" i="11" s="1"/>
  <c r="H93" i="4" l="1"/>
  <c r="H95" i="4" s="1"/>
  <c r="S50" i="11"/>
  <c r="S54" i="11" s="1"/>
  <c r="Y50" i="11" l="1"/>
  <c r="Y54" i="11" s="1"/>
  <c r="D88" i="12" s="1"/>
  <c r="F88" i="4" l="1"/>
  <c r="B88" i="4"/>
  <c r="B31" i="4" l="1"/>
  <c r="B42" i="4" s="1"/>
  <c r="F31" i="4"/>
  <c r="F42" i="4" s="1"/>
  <c r="H39" i="9"/>
  <c r="H44" i="9"/>
  <c r="F45" i="4" l="1"/>
  <c r="F90" i="4" s="1"/>
  <c r="F93" i="4" s="1"/>
  <c r="F95" i="4" s="1"/>
  <c r="B45" i="4"/>
  <c r="B93" i="4" s="1"/>
  <c r="AA48" i="11"/>
  <c r="AE48" i="11" s="1"/>
  <c r="I36" i="5"/>
  <c r="I39" i="5" s="1"/>
  <c r="M35" i="5"/>
  <c r="M36" i="5" s="1"/>
  <c r="B95" i="4" l="1"/>
  <c r="O50" i="11"/>
  <c r="O54" i="11" s="1"/>
  <c r="D87" i="12" s="1"/>
  <c r="D89" i="12" l="1"/>
  <c r="AA50" i="11"/>
  <c r="AA54" i="11" s="1"/>
  <c r="M38" i="5" l="1"/>
  <c r="M39" i="5" s="1"/>
  <c r="H89" i="12" l="1"/>
  <c r="H91" i="12" s="1"/>
  <c r="H93" i="12" s="1"/>
  <c r="AC54" i="11"/>
  <c r="D90" i="12" s="1"/>
  <c r="D91" i="12" s="1"/>
  <c r="D93" i="12" s="1"/>
  <c r="AC49" i="11"/>
  <c r="AE49" i="11" s="1"/>
  <c r="AE50" i="11" s="1"/>
  <c r="AE54" i="11" s="1"/>
</calcChain>
</file>

<file path=xl/sharedStrings.xml><?xml version="1.0" encoding="utf-8"?>
<sst xmlns="http://schemas.openxmlformats.org/spreadsheetml/2006/main" count="464" uniqueCount="278">
  <si>
    <t>Other current assets</t>
  </si>
  <si>
    <t>31 December</t>
  </si>
  <si>
    <t>Consolidated</t>
  </si>
  <si>
    <t xml:space="preserve"> </t>
  </si>
  <si>
    <t>Total</t>
  </si>
  <si>
    <t>share capital</t>
  </si>
  <si>
    <t>reserve</t>
  </si>
  <si>
    <t>Other current liabilities</t>
  </si>
  <si>
    <t>Retained earnings</t>
  </si>
  <si>
    <t>Unappropriated</t>
  </si>
  <si>
    <t>Issued and</t>
  </si>
  <si>
    <t>capital</t>
  </si>
  <si>
    <t>share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</si>
  <si>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</si>
  <si>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</si>
  <si>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</si>
  <si>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</si>
  <si>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</si>
  <si>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</si>
  <si>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</si>
  <si>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</si>
  <si>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</si>
  <si>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</si>
  <si>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</si>
  <si>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</si>
  <si>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</si>
  <si>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</si>
  <si>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</si>
  <si>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</si>
  <si>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</si>
  <si>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</si>
  <si>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</si>
  <si>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</si>
  <si>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</si>
  <si>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</si>
  <si>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</si>
  <si>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equity</t>
  </si>
  <si>
    <t>Finance costs</t>
  </si>
  <si>
    <t>interests</t>
  </si>
  <si>
    <t>Legal</t>
  </si>
  <si>
    <t>Interest paid</t>
  </si>
  <si>
    <t xml:space="preserve">   Non-controlling interests</t>
  </si>
  <si>
    <t>Non-</t>
  </si>
  <si>
    <t>controlling</t>
  </si>
  <si>
    <t>Total other</t>
  </si>
  <si>
    <t>of equity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</si>
  <si>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</si>
  <si>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</si>
  <si>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</si>
  <si>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</si>
  <si>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</si>
  <si>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</si>
  <si>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</si>
  <si>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</si>
  <si>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</si>
  <si>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</si>
  <si>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</si>
  <si>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</si>
  <si>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</si>
  <si>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</si>
  <si>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Appropriated</t>
  </si>
  <si>
    <t>Other income</t>
  </si>
  <si>
    <t>Total expenses</t>
  </si>
  <si>
    <t>Expenses</t>
  </si>
  <si>
    <t xml:space="preserve">Other comprehensive income </t>
  </si>
  <si>
    <t>Share of other</t>
  </si>
  <si>
    <t>comprehensive</t>
  </si>
  <si>
    <t>Transfer to retained earnings</t>
  </si>
  <si>
    <t>Other components</t>
  </si>
  <si>
    <t>Accrued expenses</t>
  </si>
  <si>
    <t>Non-controlling interests</t>
  </si>
  <si>
    <t xml:space="preserve">    from financial institutions </t>
  </si>
  <si>
    <t>Advance payment for land possessory rights</t>
  </si>
  <si>
    <t xml:space="preserve">   from financial institutions</t>
  </si>
  <si>
    <t>Changes in</t>
  </si>
  <si>
    <t>ownership</t>
  </si>
  <si>
    <t>interest in</t>
  </si>
  <si>
    <t>subsidiary</t>
  </si>
  <si>
    <t xml:space="preserve">  Non-controlling interests</t>
  </si>
  <si>
    <t xml:space="preserve">Investments in associates </t>
  </si>
  <si>
    <t>(in thousand Baht)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</si>
  <si>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</si>
  <si>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Statement of changes in equity (Unaudited)</t>
  </si>
  <si>
    <t>Statement of cash flows (Unaudited)</t>
  </si>
  <si>
    <t>Net increase (decrease) in cash and cash equivalents</t>
  </si>
  <si>
    <t>Tax expense</t>
  </si>
  <si>
    <t xml:space="preserve">Acquisition of property, plant and equipment  </t>
  </si>
  <si>
    <t xml:space="preserve">Proceeds from sale of property, plant and equipment </t>
  </si>
  <si>
    <t>Net increase (decrease) in cash and cash equivalents,</t>
  </si>
  <si>
    <t xml:space="preserve">   before effect of exchange rates</t>
  </si>
  <si>
    <t xml:space="preserve">Effect of exchange rate changes on cash and </t>
  </si>
  <si>
    <t xml:space="preserve">   cash  equivalents</t>
  </si>
  <si>
    <t>Distribution costs</t>
  </si>
  <si>
    <t>Non-current provisions for employee benefits</t>
  </si>
  <si>
    <t xml:space="preserve">Bank overdrafts and short-term borrowings </t>
  </si>
  <si>
    <t xml:space="preserve">  Share premium on ordinary shares</t>
  </si>
  <si>
    <t>Revenues from sales of goods and rendering of services</t>
  </si>
  <si>
    <t>Statement of comprehensive income (Unaudited)</t>
  </si>
  <si>
    <t>Provisions for employee benefits</t>
  </si>
  <si>
    <t>Share of loss of associates, net of tax</t>
  </si>
  <si>
    <t>Current portion of long-term borrowings</t>
  </si>
  <si>
    <t>Amortisation of rubber plantation development costs</t>
  </si>
  <si>
    <t xml:space="preserve">  Authorised share capital</t>
  </si>
  <si>
    <t>Depreciation and amortisation</t>
  </si>
  <si>
    <t>Taxes paid</t>
  </si>
  <si>
    <t>Restricted deposit at financial institution</t>
  </si>
  <si>
    <t>Liabilities and equity</t>
  </si>
  <si>
    <t>Equity</t>
  </si>
  <si>
    <t xml:space="preserve">  Issued and paid-up share capital</t>
  </si>
  <si>
    <t xml:space="preserve">    Legal reserve</t>
  </si>
  <si>
    <t>Other components of equity</t>
  </si>
  <si>
    <t>Total liabilities and equity</t>
  </si>
  <si>
    <t xml:space="preserve">  Owners of the parent</t>
  </si>
  <si>
    <t xml:space="preserve">   Owners of  the parent</t>
  </si>
  <si>
    <t xml:space="preserve">Unappropriated </t>
  </si>
  <si>
    <t>(Deficit)</t>
  </si>
  <si>
    <t>of the parent</t>
  </si>
  <si>
    <t>paid-up</t>
  </si>
  <si>
    <t>Loss on written-off of property, plant and equipment</t>
  </si>
  <si>
    <t>Increase in restriced deposit at financial institution</t>
  </si>
  <si>
    <t>Net cash generated from operating activities</t>
  </si>
  <si>
    <t xml:space="preserve">Net cash from operating activities </t>
  </si>
  <si>
    <t>Items that will be reclassified subsequently to profit or loss</t>
  </si>
  <si>
    <t>Retained earnings (Deficit)</t>
  </si>
  <si>
    <t>Thai Rubber Latex Group Public Company Limited and its Subsidiaries</t>
  </si>
  <si>
    <t>Trade and other current receivables</t>
  </si>
  <si>
    <t>Current portion of lease liabilities</t>
  </si>
  <si>
    <t xml:space="preserve">   net of tax</t>
  </si>
  <si>
    <t xml:space="preserve">Share of loss of associates </t>
  </si>
  <si>
    <t>Amortisation of land possesory rights</t>
  </si>
  <si>
    <t>Costs of sales of goods and rendering of services</t>
  </si>
  <si>
    <t>Trade and other current payables</t>
  </si>
  <si>
    <t>Repayment of short-term borrowings from related party</t>
  </si>
  <si>
    <t>Supplemental disclosures of cash flow information</t>
  </si>
  <si>
    <t>Total items that will be reclassified subsequently to profit or loss</t>
  </si>
  <si>
    <t xml:space="preserve">Thai Rubber Latex Group Public Company Limited and its Subsidiaries </t>
  </si>
  <si>
    <t>Non-current investments in financial assets</t>
  </si>
  <si>
    <t>Intangible assets other than goodwill</t>
  </si>
  <si>
    <t xml:space="preserve">Surplus on share-based payment </t>
  </si>
  <si>
    <t>Share premium</t>
  </si>
  <si>
    <t>2021</t>
  </si>
  <si>
    <t>Lease liabilities</t>
  </si>
  <si>
    <t xml:space="preserve">Total comprehensive income for the period </t>
  </si>
  <si>
    <t>Other comprehensive income for the period,</t>
  </si>
  <si>
    <t>Profit for the period</t>
  </si>
  <si>
    <t>Profit before income tax expense</t>
  </si>
  <si>
    <t>Advance</t>
  </si>
  <si>
    <t xml:space="preserve"> received </t>
  </si>
  <si>
    <t>from share</t>
  </si>
  <si>
    <t xml:space="preserve"> subscription</t>
  </si>
  <si>
    <t xml:space="preserve">  Changes in ownership interests in subsidiaries</t>
  </si>
  <si>
    <t xml:space="preserve">  Total changes in ownership interests in subsidiaries</t>
  </si>
  <si>
    <t xml:space="preserve">    Disposals of non-controlling interests without a change in control</t>
  </si>
  <si>
    <t>Transfer to legal reserve</t>
  </si>
  <si>
    <t>Profit attributable to:</t>
  </si>
  <si>
    <t>Payment of lease liabilities</t>
  </si>
  <si>
    <t>Other non-current liabilities</t>
  </si>
  <si>
    <t>Proceeds from disposal of investment in subsidiary</t>
  </si>
  <si>
    <t>Net cash used in financing activities</t>
  </si>
  <si>
    <t>Adjustments to reconcile profit to cash receipts (payments)</t>
  </si>
  <si>
    <t>Decrease in bank overdrafts and short-term borrowings</t>
  </si>
  <si>
    <t>Profit from operating activities</t>
  </si>
  <si>
    <t>Total comprehensive income for the period</t>
  </si>
  <si>
    <t>Total comprehensive income attributable to:</t>
  </si>
  <si>
    <t>Comprehensive income for the period</t>
  </si>
  <si>
    <t>(Unaudited)</t>
  </si>
  <si>
    <t>2022</t>
  </si>
  <si>
    <t>Deferred tax assets</t>
  </si>
  <si>
    <t>Dividend payable</t>
  </si>
  <si>
    <t>Income tax payable</t>
  </si>
  <si>
    <t>Surplus on changes in non-controlling interest</t>
  </si>
  <si>
    <t>Trade accounts receivable</t>
  </si>
  <si>
    <t>Other current receivables</t>
  </si>
  <si>
    <t>Other current financial assets</t>
  </si>
  <si>
    <t>Other current financial liabilities</t>
  </si>
  <si>
    <t>Trade accounts payable</t>
  </si>
  <si>
    <t>Other current payables</t>
  </si>
  <si>
    <t xml:space="preserve">Surplus on </t>
  </si>
  <si>
    <t>share-based</t>
  </si>
  <si>
    <t xml:space="preserve"> payment </t>
  </si>
  <si>
    <t>Translation</t>
  </si>
  <si>
    <t xml:space="preserve">associates using </t>
  </si>
  <si>
    <t xml:space="preserve">equity method </t>
  </si>
  <si>
    <t>Revaluation</t>
  </si>
  <si>
    <t>reserves</t>
  </si>
  <si>
    <t>components of</t>
  </si>
  <si>
    <t>Surplus on</t>
  </si>
  <si>
    <t>changes in</t>
  </si>
  <si>
    <t>non-controlling</t>
  </si>
  <si>
    <t>interest</t>
  </si>
  <si>
    <t xml:space="preserve">  Unappropriated </t>
  </si>
  <si>
    <t>Income</t>
  </si>
  <si>
    <t>Total income</t>
  </si>
  <si>
    <t>Exchange differences on translating financial statements</t>
  </si>
  <si>
    <t xml:space="preserve">income of </t>
  </si>
  <si>
    <t xml:space="preserve">    Profit </t>
  </si>
  <si>
    <t xml:space="preserve">    Profit</t>
  </si>
  <si>
    <t>Balance at 1 January 2021</t>
  </si>
  <si>
    <t>Balance at 1 January 2022</t>
  </si>
  <si>
    <t>Acquisition of other intangible assets</t>
  </si>
  <si>
    <t>Cash and cash equivalents at 1 January</t>
  </si>
  <si>
    <t xml:space="preserve">    Other comprehensive income</t>
  </si>
  <si>
    <t>Reversal of inventories devaluation</t>
  </si>
  <si>
    <t>Basic Earnings per share</t>
  </si>
  <si>
    <r>
      <t xml:space="preserve">Basic Earnings per share </t>
    </r>
    <r>
      <rPr>
        <i/>
        <sz val="14"/>
        <rFont val="Times New Roman"/>
        <family val="1"/>
      </rPr>
      <t xml:space="preserve">(in Baht)  </t>
    </r>
  </si>
  <si>
    <t>(Reversal of) bad and doubtful debts expenses</t>
  </si>
  <si>
    <t>Provision for employee benefits</t>
  </si>
  <si>
    <t>Dividends paid to non-controlling interests</t>
  </si>
  <si>
    <t>Increase in rubber plantation development costs</t>
  </si>
  <si>
    <t>Rubber plantation development costs</t>
  </si>
  <si>
    <t>Transactions with owners, recorded directly in equity</t>
  </si>
  <si>
    <t xml:space="preserve">    Dividends paid in subsidiary</t>
  </si>
  <si>
    <t>Taxes received</t>
  </si>
  <si>
    <t>Acquisition of advance for machinery purchase</t>
  </si>
  <si>
    <t>Proceeds from sale of investment properties</t>
  </si>
  <si>
    <t>Dividends received</t>
  </si>
  <si>
    <t>2, 3</t>
  </si>
  <si>
    <t>Transactions  with owners, recorded directly in equity</t>
  </si>
  <si>
    <t xml:space="preserve">    Dividends</t>
  </si>
  <si>
    <t xml:space="preserve">      previously purchased</t>
  </si>
  <si>
    <t xml:space="preserve">   Purchase of property, plant and equipment paid by cash</t>
  </si>
  <si>
    <t xml:space="preserve">      information as follow</t>
  </si>
  <si>
    <t>Short-term loans to other party</t>
  </si>
  <si>
    <t>Gain on disposal of investment properties</t>
  </si>
  <si>
    <r>
      <t xml:space="preserve"> </t>
    </r>
    <r>
      <rPr>
        <i/>
        <sz val="12"/>
        <rFont val="Times New Roman"/>
        <family val="1"/>
      </rPr>
      <t xml:space="preserve">  Add:</t>
    </r>
    <r>
      <rPr>
        <sz val="12"/>
        <rFont val="Times New Roman"/>
        <family val="1"/>
      </rPr>
      <t xml:space="preserve"> settlement of payable for property, plant and equipment </t>
    </r>
  </si>
  <si>
    <r>
      <t xml:space="preserve">   </t>
    </r>
    <r>
      <rPr>
        <i/>
        <sz val="12"/>
        <rFont val="Times New Roman"/>
        <family val="1"/>
      </rPr>
      <t>Less:</t>
    </r>
    <r>
      <rPr>
        <sz val="12"/>
        <rFont val="Times New Roman"/>
        <family val="1"/>
      </rPr>
      <t xml:space="preserve"> payable on purchase of property, plant and equipment </t>
    </r>
  </si>
  <si>
    <r>
      <t xml:space="preserve">   </t>
    </r>
    <r>
      <rPr>
        <i/>
        <sz val="12"/>
        <rFont val="Times New Roman"/>
        <family val="1"/>
      </rPr>
      <t>Less:</t>
    </r>
    <r>
      <rPr>
        <sz val="12"/>
        <rFont val="Times New Roman"/>
        <family val="1"/>
      </rPr>
      <t xml:space="preserve"> increase in assets acquired under lease liabilities</t>
    </r>
  </si>
  <si>
    <t>Loss on written-off of rubber plantation development costs</t>
  </si>
  <si>
    <t>Acquisition of other equity securities</t>
  </si>
  <si>
    <r>
      <t xml:space="preserve">   </t>
    </r>
    <r>
      <rPr>
        <i/>
        <sz val="12"/>
        <rFont val="Times New Roman"/>
        <family val="1"/>
      </rPr>
      <t xml:space="preserve">Less: </t>
    </r>
    <r>
      <rPr>
        <sz val="12"/>
        <rFont val="Times New Roman"/>
        <family val="1"/>
      </rPr>
      <t>acquisition of advance for property, plant and equipment purchase</t>
    </r>
  </si>
  <si>
    <t>Long-term loan to subsidiary</t>
  </si>
  <si>
    <t>Long-term borrowings from financial institutions</t>
  </si>
  <si>
    <t>Impairment loss recognised in profit or loss</t>
  </si>
  <si>
    <r>
      <t xml:space="preserve">  </t>
    </r>
    <r>
      <rPr>
        <i/>
        <sz val="12"/>
        <rFont val="Times New Roman"/>
        <family val="1"/>
      </rPr>
      <t xml:space="preserve"> Less: </t>
    </r>
    <r>
      <rPr>
        <sz val="12"/>
        <rFont val="Times New Roman"/>
        <family val="1"/>
      </rPr>
      <t>finance costs capitalised as qualified assets</t>
    </r>
  </si>
  <si>
    <t>Short-term borrowings from subsidiary</t>
  </si>
  <si>
    <t xml:space="preserve">   Total purchase of property, plant and equipment during the period</t>
  </si>
  <si>
    <t>Net cash from (used in) investing activities</t>
  </si>
  <si>
    <t xml:space="preserve">    Distributions to owners</t>
  </si>
  <si>
    <t xml:space="preserve">    Total distributions to owners </t>
  </si>
  <si>
    <t xml:space="preserve">    Total distributions to owners</t>
  </si>
  <si>
    <t xml:space="preserve"> Total comprehensive income (expense) for the period</t>
  </si>
  <si>
    <t>Total comprehensive income (expense) for the period</t>
  </si>
  <si>
    <t xml:space="preserve">    Profit or loss</t>
  </si>
  <si>
    <t>30 September</t>
  </si>
  <si>
    <t>Three-month period ended</t>
  </si>
  <si>
    <t>Nine-month period ended</t>
  </si>
  <si>
    <t>Nine-month period ended 30 September 2021</t>
  </si>
  <si>
    <t>Balance at 30 September 2021</t>
  </si>
  <si>
    <t>Nine-month period ended 30 September 2022</t>
  </si>
  <si>
    <t>Balance at 30 September 2022</t>
  </si>
  <si>
    <t>Contributions by owners</t>
  </si>
  <si>
    <r>
      <t xml:space="preserve">   </t>
    </r>
    <r>
      <rPr>
        <sz val="11"/>
        <rFont val="Times New Roman"/>
        <family val="1"/>
      </rPr>
      <t>Issue of ordinary shares</t>
    </r>
  </si>
  <si>
    <t>Total contributions by owners</t>
  </si>
  <si>
    <t xml:space="preserve">Nine-month period ended </t>
  </si>
  <si>
    <t>Cash and cash equivalents at 30 September</t>
  </si>
  <si>
    <t>Short-term loans to related party</t>
  </si>
  <si>
    <t xml:space="preserve">   Increase capital in subsidiary by conversion of loan</t>
  </si>
  <si>
    <t>Tax expense (income)</t>
  </si>
  <si>
    <t>Equity attributable to owners of the parent</t>
  </si>
  <si>
    <t>Acquisition of investment property</t>
  </si>
  <si>
    <t xml:space="preserve">    Issue of ordinary shares</t>
  </si>
  <si>
    <t xml:space="preserve">Proceeds from sale of land possessory rights </t>
  </si>
  <si>
    <t>Written-off income tax</t>
  </si>
  <si>
    <t>Gain on disposal of property, plant and equipment</t>
  </si>
  <si>
    <t>Unrealised loss on foreign exchange</t>
  </si>
  <si>
    <t>Acquisition of interest in subsidiary</t>
  </si>
  <si>
    <t>Proceeds from repayment of short-term loans to related party</t>
  </si>
  <si>
    <t>Repayment of long-term borrowings from financial institutions</t>
  </si>
  <si>
    <t>Proceeds from long-term borrowings from financial institutions</t>
  </si>
  <si>
    <t>Proceeds form issuing shares</t>
  </si>
  <si>
    <t>Proceeds from repayment of short-term loans to other party</t>
  </si>
  <si>
    <t xml:space="preserve">  Purchase of property, plant and equipment during the period</t>
  </si>
  <si>
    <t xml:space="preserve">   Decrease assets acquired under lease liabilities from contract termination</t>
  </si>
  <si>
    <t>Acquisition of interest in associate</t>
  </si>
  <si>
    <t>Dividends paid to owner of the Company</t>
  </si>
  <si>
    <t>Total changes in ownership interest in subsidiary</t>
  </si>
  <si>
    <t xml:space="preserve">    Acquisition of interests in subsidiary without a change in control</t>
  </si>
  <si>
    <t xml:space="preserve">  Changes in ownership interests in subsidiary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</si>
</sst>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43" formatCode="_(* #,##0.00_);_(* \(#,##0.00\);_(* &quot;-&quot;??_);_(@_)"/>
    <numFmt numFmtId="164" formatCode="#,##0;\(#,##0\)"/>
    <numFmt numFmtId="165" formatCode="_(* #,##0_);_(* \(#,##0\);_(* &quot;-&quot;??_);_(@_)"/>
    <numFmt numFmtId="166" formatCode="_-* #,##0;[Red]\(#,##0\);_-* &quot;-&quot;_-;_-@_-"/>
    <numFmt numFmtId="167" formatCode="0.00_)"/>
    <numFmt numFmtId="168" formatCode="_(* #,##0.00_);_(* \(#,##0.00\);_(* &quot;-&quot;_);_(@_)"/>
  </numFmts>
  <fonts count="21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  <font>
      <b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167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</cellStyleXfs>
  <cellXfs count="335">
    <xf numFmtId="0" fontId="0" fillId="0" borderId="0" xfId="0"/>
    <xf numFmtId="164" fontId="5" fillId="0" borderId="0" xfId="0" applyNumberFormat="1" applyFont="1" applyFill="1" applyAlignment="1">
      <alignment horizontal="left" vertical="center"/>
    </xf>
    <xf numFmtId="164" fontId="5" fillId="0" borderId="0" xfId="0" applyNumberFormat="1" applyFont="1" applyFill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41" fontId="5" fillId="0" borderId="0" xfId="1" applyNumberFormat="1" applyFont="1" applyFill="1" applyBorder="1" applyAlignment="1">
      <alignment horizontal="right" vertical="center"/>
    </xf>
    <xf numFmtId="41" fontId="5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left" vertical="center"/>
    </xf>
    <xf numFmtId="41" fontId="0" fillId="0" borderId="0" xfId="0" quotePrefix="1" applyNumberFormat="1" applyFont="1" applyFill="1" applyAlignment="1">
      <alignment horizontal="center" vertical="center"/>
    </xf>
    <xf numFmtId="41" fontId="0" fillId="0" borderId="0" xfId="0" applyNumberFormat="1" applyFont="1" applyFill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41" fontId="0" fillId="0" borderId="0" xfId="0" applyNumberFormat="1" applyFont="1" applyFill="1" applyAlignment="1">
      <alignment vertical="center"/>
    </xf>
    <xf numFmtId="165" fontId="0" fillId="0" borderId="0" xfId="0" applyNumberFormat="1" applyFont="1" applyFill="1" applyAlignment="1">
      <alignment vertical="center"/>
    </xf>
    <xf numFmtId="165" fontId="0" fillId="0" borderId="0" xfId="1" applyNumberFormat="1" applyFont="1" applyFill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41" fontId="0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41" fontId="5" fillId="0" borderId="2" xfId="1" applyNumberFormat="1" applyFont="1" applyFill="1" applyBorder="1" applyAlignment="1">
      <alignment horizontal="right" vertical="center"/>
    </xf>
    <xf numFmtId="164" fontId="0" fillId="0" borderId="0" xfId="0" applyNumberFormat="1" applyFont="1" applyFill="1" applyAlignment="1">
      <alignment horizontal="left" vertical="center"/>
    </xf>
    <xf numFmtId="164" fontId="0" fillId="0" borderId="0" xfId="0" applyNumberFormat="1" applyFont="1" applyFill="1" applyAlignment="1">
      <alignment vertical="center"/>
    </xf>
    <xf numFmtId="41" fontId="0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right" vertical="center"/>
    </xf>
    <xf numFmtId="41" fontId="0" fillId="0" borderId="0" xfId="0" applyNumberFormat="1" applyFont="1" applyFill="1" applyAlignment="1">
      <alignment horizontal="right" vertical="center"/>
    </xf>
    <xf numFmtId="41" fontId="0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right" vertical="center"/>
    </xf>
    <xf numFmtId="0" fontId="0" fillId="0" borderId="0" xfId="0" applyFont="1" applyFill="1" applyAlignment="1"/>
    <xf numFmtId="41" fontId="0" fillId="0" borderId="0" xfId="1" applyNumberFormat="1" applyFont="1" applyFill="1" applyBorder="1" applyAlignment="1">
      <alignment vertical="center"/>
    </xf>
    <xf numFmtId="0" fontId="0" fillId="0" borderId="0" xfId="0" applyFont="1" applyFill="1" applyAlignment="1">
      <alignment horizontal="center"/>
    </xf>
    <xf numFmtId="165" fontId="5" fillId="0" borderId="0" xfId="1" applyNumberFormat="1" applyFont="1" applyFill="1" applyAlignment="1">
      <alignment vertical="center"/>
    </xf>
    <xf numFmtId="41" fontId="13" fillId="0" borderId="0" xfId="0" applyNumberFormat="1" applyFont="1" applyFill="1" applyAlignment="1">
      <alignment horizontal="right" vertical="center"/>
    </xf>
    <xf numFmtId="164" fontId="14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Alignment="1">
      <alignment horizontal="right" vertical="center"/>
    </xf>
    <xf numFmtId="41" fontId="6" fillId="0" borderId="0" xfId="0" applyNumberFormat="1" applyFont="1" applyFill="1" applyAlignment="1">
      <alignment horizontal="left" vertical="center"/>
    </xf>
    <xf numFmtId="41" fontId="15" fillId="0" borderId="0" xfId="0" applyNumberFormat="1" applyFont="1" applyFill="1" applyBorder="1" applyAlignment="1">
      <alignment horizontal="right" vertical="center"/>
    </xf>
    <xf numFmtId="41" fontId="15" fillId="0" borderId="0" xfId="0" applyNumberFormat="1" applyFont="1" applyFill="1" applyAlignment="1">
      <alignment horizontal="right" vertical="center"/>
    </xf>
    <xf numFmtId="41" fontId="15" fillId="0" borderId="0" xfId="0" applyNumberFormat="1" applyFont="1" applyFill="1" applyAlignment="1">
      <alignment horizontal="center" vertical="center"/>
    </xf>
    <xf numFmtId="164" fontId="15" fillId="0" borderId="0" xfId="0" applyNumberFormat="1" applyFont="1" applyFill="1" applyAlignment="1">
      <alignment vertical="center"/>
    </xf>
    <xf numFmtId="164" fontId="15" fillId="0" borderId="0" xfId="0" applyNumberFormat="1" applyFont="1" applyFill="1" applyBorder="1" applyAlignment="1">
      <alignment vertical="center"/>
    </xf>
    <xf numFmtId="164" fontId="14" fillId="0" borderId="0" xfId="0" applyNumberFormat="1" applyFont="1" applyFill="1" applyBorder="1" applyAlignment="1">
      <alignment horizontal="center" vertical="center"/>
    </xf>
    <xf numFmtId="41" fontId="15" fillId="0" borderId="0" xfId="0" applyNumberFormat="1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Alignment="1">
      <alignment vertical="center"/>
    </xf>
    <xf numFmtId="165" fontId="13" fillId="0" borderId="0" xfId="1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left" vertical="center"/>
    </xf>
    <xf numFmtId="41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>
      <alignment horizontal="left" vertical="center"/>
    </xf>
    <xf numFmtId="41" fontId="0" fillId="0" borderId="0" xfId="0" applyNumberFormat="1" applyFont="1" applyFill="1"/>
    <xf numFmtId="41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1" fontId="0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41" fontId="5" fillId="0" borderId="2" xfId="4" applyNumberFormat="1" applyFont="1" applyFill="1" applyBorder="1" applyAlignment="1">
      <alignment horizontal="right" vertical="center"/>
    </xf>
    <xf numFmtId="41" fontId="4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/>
    <xf numFmtId="164" fontId="6" fillId="0" borderId="0" xfId="0" applyNumberFormat="1" applyFont="1" applyFill="1" applyAlignment="1">
      <alignment vertical="center"/>
    </xf>
    <xf numFmtId="41" fontId="15" fillId="0" borderId="0" xfId="0" applyNumberFormat="1" applyFont="1" applyFill="1" applyAlignment="1">
      <alignment vertical="center"/>
    </xf>
    <xf numFmtId="164" fontId="15" fillId="0" borderId="0" xfId="0" applyNumberFormat="1" applyFont="1" applyFill="1" applyAlignment="1">
      <alignment horizontal="left" vertical="center"/>
    </xf>
    <xf numFmtId="41" fontId="6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6" fillId="0" borderId="0" xfId="0" applyFont="1" applyAlignment="1">
      <alignment wrapText="1"/>
    </xf>
    <xf numFmtId="0" fontId="14" fillId="0" borderId="0" xfId="0" applyFont="1" applyFill="1" applyAlignment="1">
      <alignment horizontal="center"/>
    </xf>
    <xf numFmtId="165" fontId="15" fillId="0" borderId="0" xfId="1" applyNumberFormat="1" applyFont="1" applyFill="1" applyAlignment="1"/>
    <xf numFmtId="0" fontId="15" fillId="0" borderId="0" xfId="0" applyFont="1" applyFill="1" applyBorder="1" applyAlignment="1"/>
    <xf numFmtId="0" fontId="15" fillId="0" borderId="0" xfId="0" applyFont="1" applyFill="1" applyAlignment="1"/>
    <xf numFmtId="165" fontId="15" fillId="0" borderId="0" xfId="1" applyNumberFormat="1" applyFont="1" applyFill="1" applyBorder="1" applyAlignment="1"/>
    <xf numFmtId="0" fontId="15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37" fontId="6" fillId="0" borderId="2" xfId="0" applyNumberFormat="1" applyFont="1" applyFill="1" applyBorder="1" applyAlignment="1"/>
    <xf numFmtId="0" fontId="6" fillId="0" borderId="0" xfId="0" applyFont="1" applyFill="1" applyBorder="1" applyAlignment="1"/>
    <xf numFmtId="37" fontId="6" fillId="0" borderId="4" xfId="0" applyNumberFormat="1" applyFont="1" applyFill="1" applyBorder="1" applyAlignment="1"/>
    <xf numFmtId="0" fontId="16" fillId="0" borderId="0" xfId="0" applyFont="1" applyFill="1" applyAlignment="1">
      <alignment horizontal="left"/>
    </xf>
    <xf numFmtId="41" fontId="15" fillId="0" borderId="0" xfId="1" applyNumberFormat="1" applyFont="1" applyFill="1" applyBorder="1" applyAlignment="1"/>
    <xf numFmtId="0" fontId="15" fillId="0" borderId="0" xfId="0" applyFont="1" applyFill="1" applyAlignment="1">
      <alignment wrapText="1"/>
    </xf>
    <xf numFmtId="164" fontId="6" fillId="0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Alignment="1">
      <alignment horizontal="center" vertical="center"/>
    </xf>
    <xf numFmtId="41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Alignment="1"/>
    <xf numFmtId="37" fontId="6" fillId="0" borderId="0" xfId="0" applyNumberFormat="1" applyFont="1" applyFill="1" applyBorder="1" applyAlignment="1"/>
    <xf numFmtId="41" fontId="6" fillId="0" borderId="1" xfId="1" applyNumberFormat="1" applyFont="1" applyFill="1" applyBorder="1" applyAlignment="1">
      <alignment horizontal="right" vertical="center"/>
    </xf>
    <xf numFmtId="0" fontId="16" fillId="0" borderId="0" xfId="0" applyFont="1" applyFill="1" applyAlignment="1"/>
    <xf numFmtId="37" fontId="6" fillId="0" borderId="5" xfId="0" applyNumberFormat="1" applyFont="1" applyFill="1" applyBorder="1" applyAlignment="1"/>
    <xf numFmtId="3" fontId="6" fillId="0" borderId="0" xfId="0" applyNumberFormat="1" applyFont="1" applyFill="1" applyBorder="1" applyAlignment="1"/>
    <xf numFmtId="43" fontId="6" fillId="0" borderId="0" xfId="1" applyFont="1" applyFill="1" applyBorder="1" applyAlignment="1"/>
    <xf numFmtId="0" fontId="7" fillId="0" borderId="0" xfId="0" applyFont="1" applyFill="1"/>
    <xf numFmtId="0" fontId="6" fillId="0" borderId="0" xfId="0" applyFont="1" applyFill="1" applyAlignment="1">
      <alignment wrapText="1"/>
    </xf>
    <xf numFmtId="0" fontId="15" fillId="0" borderId="0" xfId="0" applyFont="1" applyAlignment="1"/>
    <xf numFmtId="166" fontId="13" fillId="0" borderId="0" xfId="0" applyNumberFormat="1" applyFont="1" applyFill="1" applyAlignment="1">
      <alignment vertical="center"/>
    </xf>
    <xf numFmtId="166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41" fontId="13" fillId="0" borderId="0" xfId="0" applyNumberFormat="1" applyFont="1" applyFill="1" applyBorder="1" applyAlignment="1">
      <alignment vertical="center"/>
    </xf>
    <xf numFmtId="41" fontId="13" fillId="0" borderId="0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/>
    </xf>
    <xf numFmtId="49" fontId="13" fillId="0" borderId="0" xfId="0" applyNumberFormat="1" applyFont="1" applyFill="1" applyAlignment="1">
      <alignment horizontal="center"/>
    </xf>
    <xf numFmtId="49" fontId="13" fillId="0" borderId="0" xfId="0" quotePrefix="1" applyNumberFormat="1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left" vertical="center"/>
    </xf>
    <xf numFmtId="41" fontId="13" fillId="0" borderId="0" xfId="5" applyNumberFormat="1" applyFont="1" applyFill="1" applyAlignment="1">
      <alignment horizontal="right" vertical="center"/>
    </xf>
    <xf numFmtId="41" fontId="13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/>
    </xf>
    <xf numFmtId="41" fontId="13" fillId="0" borderId="0" xfId="5" applyNumberFormat="1" applyFont="1" applyFill="1" applyAlignment="1">
      <alignment horizontal="center" vertical="center"/>
    </xf>
    <xf numFmtId="41" fontId="13" fillId="0" borderId="5" xfId="1" applyNumberFormat="1" applyFont="1" applyFill="1" applyBorder="1" applyAlignment="1">
      <alignment horizontal="right" vertical="center"/>
    </xf>
    <xf numFmtId="41" fontId="13" fillId="0" borderId="5" xfId="5" applyNumberFormat="1" applyFont="1" applyFill="1" applyBorder="1" applyAlignment="1">
      <alignment horizontal="right" vertical="center"/>
    </xf>
    <xf numFmtId="0" fontId="13" fillId="0" borderId="0" xfId="1" applyNumberFormat="1" applyFont="1" applyFill="1" applyAlignment="1">
      <alignment horizontal="left" vertical="center"/>
    </xf>
    <xf numFmtId="41" fontId="13" fillId="0" borderId="0" xfId="1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Alignment="1">
      <alignment horizontal="right" vertical="center"/>
    </xf>
    <xf numFmtId="41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164" fontId="18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Border="1" applyAlignment="1">
      <alignment horizontal="center" vertical="center"/>
    </xf>
    <xf numFmtId="41" fontId="13" fillId="0" borderId="0" xfId="1" applyNumberFormat="1" applyFont="1" applyFill="1" applyBorder="1" applyAlignment="1">
      <alignment horizontal="right" vertical="center"/>
    </xf>
    <xf numFmtId="164" fontId="7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left" vertical="center"/>
    </xf>
    <xf numFmtId="41" fontId="7" fillId="0" borderId="2" xfId="0" applyNumberFormat="1" applyFont="1" applyFill="1" applyBorder="1" applyAlignment="1">
      <alignment horizontal="right" vertical="center"/>
    </xf>
    <xf numFmtId="41" fontId="7" fillId="0" borderId="4" xfId="0" applyNumberFormat="1" applyFont="1" applyFill="1" applyBorder="1" applyAlignment="1">
      <alignment horizontal="right" vertical="center"/>
    </xf>
    <xf numFmtId="41" fontId="13" fillId="0" borderId="5" xfId="0" applyNumberFormat="1" applyFont="1" applyFill="1" applyBorder="1" applyAlignment="1">
      <alignment horizontal="right"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3" xfId="0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13" fillId="0" borderId="0" xfId="0" applyNumberFormat="1" applyFont="1" applyFill="1" applyAlignment="1">
      <alignment horizontal="left" vertical="center"/>
    </xf>
    <xf numFmtId="41" fontId="13" fillId="0" borderId="0" xfId="32" applyNumberFormat="1" applyFont="1" applyFill="1" applyAlignment="1">
      <alignment horizontal="right" vertical="center"/>
    </xf>
    <xf numFmtId="41" fontId="13" fillId="0" borderId="0" xfId="32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1" fontId="5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3" fontId="0" fillId="0" borderId="0" xfId="1" applyFont="1" applyFill="1"/>
    <xf numFmtId="41" fontId="4" fillId="0" borderId="0" xfId="1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center" vertical="center"/>
    </xf>
    <xf numFmtId="165" fontId="0" fillId="0" borderId="0" xfId="1" applyNumberFormat="1" applyFont="1" applyFill="1" applyBorder="1" applyAlignment="1">
      <alignment horizontal="right" vertical="center"/>
    </xf>
    <xf numFmtId="165" fontId="0" fillId="0" borderId="0" xfId="1" applyNumberFormat="1" applyFont="1" applyFill="1" applyAlignment="1">
      <alignment horizontal="right" vertical="center"/>
    </xf>
    <xf numFmtId="165" fontId="15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5" fontId="15" fillId="0" borderId="0" xfId="0" applyNumberFormat="1" applyFont="1" applyFill="1" applyAlignment="1">
      <alignment vertical="center"/>
    </xf>
    <xf numFmtId="165" fontId="15" fillId="0" borderId="0" xfId="1" applyNumberFormat="1" applyFont="1" applyFill="1" applyBorder="1" applyAlignment="1">
      <alignment horizontal="right" vertical="center"/>
    </xf>
    <xf numFmtId="165" fontId="15" fillId="0" borderId="0" xfId="1" applyNumberFormat="1" applyFont="1" applyFill="1" applyAlignment="1">
      <alignment horizontal="right" vertical="center"/>
    </xf>
    <xf numFmtId="43" fontId="15" fillId="0" borderId="0" xfId="1" applyNumberFormat="1" applyFont="1" applyFill="1" applyAlignment="1">
      <alignment vertical="center"/>
    </xf>
    <xf numFmtId="165" fontId="6" fillId="0" borderId="3" xfId="1" applyNumberFormat="1" applyFont="1" applyFill="1" applyBorder="1" applyAlignment="1">
      <alignment vertical="center"/>
    </xf>
    <xf numFmtId="43" fontId="15" fillId="0" borderId="3" xfId="1" applyNumberFormat="1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41" fontId="4" fillId="0" borderId="0" xfId="4" applyNumberFormat="1" applyFont="1" applyFill="1" applyAlignment="1">
      <alignment horizontal="center" vertical="center"/>
    </xf>
    <xf numFmtId="41" fontId="4" fillId="0" borderId="0" xfId="5" applyNumberFormat="1" applyFont="1" applyFill="1" applyBorder="1" applyAlignment="1">
      <alignment horizontal="right" vertical="center"/>
    </xf>
    <xf numFmtId="41" fontId="4" fillId="0" borderId="0" xfId="4" applyNumberFormat="1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1" fontId="6" fillId="0" borderId="0" xfId="1" applyNumberFormat="1" applyFont="1" applyFill="1" applyBorder="1" applyAlignment="1"/>
    <xf numFmtId="37" fontId="15" fillId="0" borderId="0" xfId="0" applyNumberFormat="1" applyFont="1" applyFill="1" applyBorder="1" applyAlignment="1"/>
    <xf numFmtId="41" fontId="15" fillId="0" borderId="5" xfId="1" applyNumberFormat="1" applyFont="1" applyFill="1" applyBorder="1" applyAlignment="1">
      <alignment horizontal="right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15" fillId="0" borderId="0" xfId="1" applyNumberFormat="1" applyFont="1" applyFill="1" applyAlignment="1">
      <alignment horizontal="right" vertical="center"/>
    </xf>
    <xf numFmtId="41" fontId="7" fillId="0" borderId="0" xfId="0" applyNumberFormat="1" applyFont="1" applyFill="1" applyBorder="1" applyAlignment="1">
      <alignment horizontal="right" vertical="center"/>
    </xf>
    <xf numFmtId="0" fontId="0" fillId="0" borderId="0" xfId="0"/>
    <xf numFmtId="164" fontId="5" fillId="0" borderId="0" xfId="0" applyNumberFormat="1" applyFont="1" applyFill="1" applyAlignment="1">
      <alignment vertical="center"/>
    </xf>
    <xf numFmtId="41" fontId="5" fillId="0" borderId="0" xfId="1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0" fontId="0" fillId="0" borderId="0" xfId="0" applyNumberFormat="1" applyFont="1" applyFill="1" applyAlignment="1">
      <alignment horizontal="left" vertical="center"/>
    </xf>
    <xf numFmtId="41" fontId="0" fillId="0" borderId="0" xfId="1" applyNumberFormat="1" applyFont="1" applyFill="1" applyBorder="1" applyAlignment="1">
      <alignment horizontal="center" vertical="center"/>
    </xf>
    <xf numFmtId="41" fontId="5" fillId="0" borderId="2" xfId="1" applyNumberFormat="1" applyFont="1" applyFill="1" applyBorder="1" applyAlignment="1">
      <alignment horizontal="right" vertical="center"/>
    </xf>
    <xf numFmtId="41" fontId="0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right" vertical="center"/>
    </xf>
    <xf numFmtId="164" fontId="13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right" vertical="center"/>
    </xf>
    <xf numFmtId="164" fontId="0" fillId="0" borderId="0" xfId="1" applyNumberFormat="1" applyFont="1" applyFill="1" applyAlignment="1">
      <alignment horizontal="left" vertical="center"/>
    </xf>
    <xf numFmtId="164" fontId="8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vertical="center"/>
    </xf>
    <xf numFmtId="41" fontId="0" fillId="0" borderId="0" xfId="1" applyNumberFormat="1" applyFont="1" applyFill="1" applyAlignment="1"/>
    <xf numFmtId="41" fontId="13" fillId="0" borderId="0" xfId="0" applyNumberFormat="1" applyFont="1" applyFill="1" applyBorder="1" applyAlignment="1">
      <alignment horizontal="right" vertical="center"/>
    </xf>
    <xf numFmtId="41" fontId="13" fillId="0" borderId="0" xfId="0" applyNumberFormat="1" applyFont="1" applyFill="1" applyAlignment="1">
      <alignment horizontal="right" vertical="center"/>
    </xf>
    <xf numFmtId="164" fontId="14" fillId="0" borderId="0" xfId="1" applyNumberFormat="1" applyFont="1" applyFill="1" applyBorder="1" applyAlignment="1">
      <alignment horizontal="center" vertical="center"/>
    </xf>
    <xf numFmtId="41" fontId="15" fillId="0" borderId="0" xfId="1" applyNumberFormat="1" applyFont="1" applyFill="1" applyBorder="1" applyAlignment="1">
      <alignment vertical="center"/>
    </xf>
    <xf numFmtId="41" fontId="15" fillId="0" borderId="0" xfId="1" applyNumberFormat="1" applyFont="1" applyFill="1" applyBorder="1" applyAlignment="1">
      <alignment horizontal="right" vertical="center"/>
    </xf>
    <xf numFmtId="164" fontId="10" fillId="0" borderId="0" xfId="1" applyNumberFormat="1" applyFont="1" applyFill="1" applyAlignment="1">
      <alignment horizontal="center" vertical="center"/>
    </xf>
    <xf numFmtId="41" fontId="13" fillId="0" borderId="0" xfId="1" applyNumberFormat="1" applyFont="1" applyFill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1" fontId="4" fillId="0" borderId="0" xfId="1" applyNumberFormat="1" applyFont="1" applyFill="1" applyAlignment="1">
      <alignment horizontal="right" vertical="center"/>
    </xf>
    <xf numFmtId="41" fontId="4" fillId="0" borderId="0" xfId="1" applyNumberFormat="1" applyFont="1" applyFill="1" applyAlignment="1"/>
    <xf numFmtId="41" fontId="4" fillId="0" borderId="0" xfId="1" applyNumberFormat="1" applyFont="1" applyFill="1" applyAlignment="1">
      <alignment horizontal="center" vertical="center"/>
    </xf>
    <xf numFmtId="41" fontId="4" fillId="0" borderId="0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41" fontId="4" fillId="0" borderId="3" xfId="37" applyNumberFormat="1" applyFont="1" applyFill="1" applyBorder="1" applyAlignment="1" applyProtection="1">
      <alignment horizontal="right"/>
      <protection locked="0"/>
    </xf>
    <xf numFmtId="41" fontId="4" fillId="0" borderId="0" xfId="37" applyNumberFormat="1" applyFont="1" applyFill="1" applyAlignment="1" applyProtection="1">
      <alignment horizontal="right"/>
      <protection locked="0"/>
    </xf>
    <xf numFmtId="41" fontId="4" fillId="0" borderId="0" xfId="37" applyNumberFormat="1" applyFont="1" applyFill="1" applyAlignment="1" applyProtection="1">
      <protection locked="0"/>
    </xf>
    <xf numFmtId="164" fontId="14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left" vertical="center"/>
    </xf>
    <xf numFmtId="41" fontId="15" fillId="0" borderId="0" xfId="0" applyNumberFormat="1" applyFont="1" applyAlignment="1">
      <alignment vertical="center"/>
    </xf>
    <xf numFmtId="41" fontId="15" fillId="0" borderId="0" xfId="0" applyNumberFormat="1" applyFont="1" applyAlignment="1">
      <alignment horizontal="right" vertical="center"/>
    </xf>
    <xf numFmtId="164" fontId="15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left" vertical="center"/>
    </xf>
    <xf numFmtId="164" fontId="10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left" vertical="center"/>
    </xf>
    <xf numFmtId="41" fontId="13" fillId="0" borderId="0" xfId="0" applyNumberFormat="1" applyFont="1" applyAlignment="1">
      <alignment vertical="center"/>
    </xf>
    <xf numFmtId="41" fontId="13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vertical="center"/>
    </xf>
    <xf numFmtId="164" fontId="0" fillId="0" borderId="0" xfId="0" applyNumberForma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5" fillId="0" borderId="0" xfId="0" applyNumberFormat="1" applyFont="1" applyAlignment="1">
      <alignment horizontal="left" vertical="center"/>
    </xf>
    <xf numFmtId="41" fontId="0" fillId="0" borderId="0" xfId="0" quotePrefix="1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0" xfId="0" quotePrefix="1" applyNumberFormat="1" applyAlignment="1">
      <alignment horizontal="center" vertical="center"/>
    </xf>
    <xf numFmtId="49" fontId="0" fillId="0" borderId="0" xfId="0" quotePrefix="1" applyNumberFormat="1" applyAlignment="1">
      <alignment horizontal="center"/>
    </xf>
    <xf numFmtId="0" fontId="9" fillId="0" borderId="0" xfId="0" applyFont="1" applyAlignment="1">
      <alignment wrapText="1"/>
    </xf>
    <xf numFmtId="41" fontId="0" fillId="0" borderId="0" xfId="0" applyNumberFormat="1"/>
    <xf numFmtId="0" fontId="0" fillId="0" borderId="0" xfId="0" applyAlignment="1">
      <alignment wrapText="1"/>
    </xf>
    <xf numFmtId="41" fontId="0" fillId="0" borderId="0" xfId="0" applyNumberFormat="1" applyAlignment="1">
      <alignment horizontal="right"/>
    </xf>
    <xf numFmtId="41" fontId="0" fillId="0" borderId="0" xfId="2" applyFont="1" applyFill="1" applyAlignment="1"/>
    <xf numFmtId="0" fontId="5" fillId="0" borderId="0" xfId="0" applyFont="1" applyAlignment="1">
      <alignment wrapText="1"/>
    </xf>
    <xf numFmtId="41" fontId="5" fillId="0" borderId="2" xfId="0" applyNumberFormat="1" applyFont="1" applyBorder="1"/>
    <xf numFmtId="41" fontId="5" fillId="0" borderId="0" xfId="0" applyNumberFormat="1" applyFont="1"/>
    <xf numFmtId="0" fontId="5" fillId="0" borderId="0" xfId="0" applyFont="1"/>
    <xf numFmtId="41" fontId="5" fillId="0" borderId="3" xfId="0" applyNumberFormat="1" applyFont="1" applyBorder="1"/>
    <xf numFmtId="164" fontId="15" fillId="0" borderId="0" xfId="1" applyNumberFormat="1" applyFont="1" applyFill="1" applyBorder="1" applyAlignment="1">
      <alignment horizontal="left" vertical="center"/>
    </xf>
    <xf numFmtId="164" fontId="13" fillId="0" borderId="0" xfId="1" applyNumberFormat="1" applyFont="1" applyFill="1" applyAlignment="1">
      <alignment horizontal="left" vertical="center"/>
    </xf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1" fontId="4" fillId="0" borderId="0" xfId="2" applyFont="1" applyFill="1" applyAlignment="1"/>
    <xf numFmtId="41" fontId="5" fillId="0" borderId="4" xfId="0" applyNumberFormat="1" applyFont="1" applyBorder="1"/>
    <xf numFmtId="41" fontId="5" fillId="0" borderId="5" xfId="0" applyNumberFormat="1" applyFont="1" applyBorder="1"/>
    <xf numFmtId="164" fontId="9" fillId="0" borderId="0" xfId="0" applyNumberFormat="1" applyFont="1" applyAlignment="1">
      <alignment horizontal="left" vertical="center"/>
    </xf>
    <xf numFmtId="0" fontId="0" fillId="0" borderId="0" xfId="0" applyAlignment="1">
      <alignment horizontal="left" wrapText="1"/>
    </xf>
    <xf numFmtId="41" fontId="0" fillId="0" borderId="0" xfId="2" applyFont="1" applyFill="1" applyBorder="1" applyAlignment="1"/>
    <xf numFmtId="168" fontId="0" fillId="0" borderId="0" xfId="0" applyNumberFormat="1" applyAlignment="1">
      <alignment vertical="center"/>
    </xf>
    <xf numFmtId="41" fontId="0" fillId="0" borderId="0" xfId="0" applyNumberFormat="1" applyAlignment="1">
      <alignment horizontal="right" vertical="center"/>
    </xf>
    <xf numFmtId="41" fontId="0" fillId="0" borderId="0" xfId="0" applyNumberFormat="1" applyAlignment="1">
      <alignment vertical="center"/>
    </xf>
    <xf numFmtId="41" fontId="13" fillId="0" borderId="5" xfId="1" quotePrefix="1" applyNumberFormat="1" applyFont="1" applyFill="1" applyBorder="1" applyAlignment="1">
      <alignment horizontal="right" vertical="center"/>
    </xf>
    <xf numFmtId="165" fontId="6" fillId="0" borderId="2" xfId="1" applyNumberFormat="1" applyFont="1" applyFill="1" applyBorder="1" applyAlignment="1"/>
    <xf numFmtId="41" fontId="8" fillId="0" borderId="0" xfId="0" applyNumberFormat="1" applyFont="1" applyFill="1" applyBorder="1" applyAlignment="1">
      <alignment horizontal="center" vertical="center"/>
    </xf>
    <xf numFmtId="41" fontId="0" fillId="0" borderId="0" xfId="0" applyNumberFormat="1" applyFill="1"/>
    <xf numFmtId="165" fontId="15" fillId="0" borderId="5" xfId="1" applyNumberFormat="1" applyFont="1" applyFill="1" applyBorder="1" applyAlignment="1"/>
    <xf numFmtId="41" fontId="15" fillId="0" borderId="5" xfId="1" applyNumberFormat="1" applyFont="1" applyFill="1" applyBorder="1" applyAlignment="1">
      <alignment vertical="center"/>
    </xf>
    <xf numFmtId="41" fontId="4" fillId="0" borderId="5" xfId="1" applyNumberFormat="1" applyFont="1" applyFill="1" applyBorder="1" applyAlignment="1">
      <alignment horizontal="right" vertical="center"/>
    </xf>
    <xf numFmtId="41" fontId="5" fillId="0" borderId="4" xfId="1" applyNumberFormat="1" applyFont="1" applyFill="1" applyBorder="1" applyAlignment="1">
      <alignment horizontal="right" vertical="center"/>
    </xf>
    <xf numFmtId="41" fontId="0" fillId="0" borderId="5" xfId="1" applyNumberFormat="1" applyFont="1" applyFill="1" applyBorder="1" applyAlignment="1">
      <alignment horizontal="center" vertical="center"/>
    </xf>
    <xf numFmtId="41" fontId="0" fillId="0" borderId="5" xfId="1" applyNumberFormat="1" applyFont="1" applyFill="1" applyBorder="1" applyAlignment="1">
      <alignment horizontal="right" vertical="center"/>
    </xf>
    <xf numFmtId="41" fontId="5" fillId="0" borderId="5" xfId="1" applyNumberFormat="1" applyFont="1" applyFill="1" applyBorder="1" applyAlignment="1">
      <alignment horizontal="center" vertical="center"/>
    </xf>
    <xf numFmtId="41" fontId="5" fillId="0" borderId="5" xfId="1" applyNumberFormat="1" applyFont="1" applyFill="1" applyBorder="1" applyAlignment="1">
      <alignment horizontal="right" vertical="center"/>
    </xf>
    <xf numFmtId="41" fontId="0" fillId="0" borderId="5" xfId="0" applyNumberFormat="1" applyFill="1" applyBorder="1"/>
    <xf numFmtId="41" fontId="5" fillId="0" borderId="0" xfId="1" applyNumberFormat="1" applyFont="1" applyFill="1" applyBorder="1" applyAlignment="1">
      <alignment horizontal="center" vertical="center"/>
    </xf>
    <xf numFmtId="41" fontId="5" fillId="0" borderId="2" xfId="0" applyNumberFormat="1" applyFont="1" applyFill="1" applyBorder="1"/>
    <xf numFmtId="41" fontId="20" fillId="0" borderId="0" xfId="35" applyNumberFormat="1" applyFont="1" applyFill="1" applyBorder="1" applyAlignment="1">
      <alignment horizontal="right" vertical="center"/>
    </xf>
    <xf numFmtId="41" fontId="20" fillId="0" borderId="0" xfId="35" applyNumberFormat="1" applyFont="1" applyFill="1" applyBorder="1" applyAlignment="1">
      <alignment vertical="center"/>
    </xf>
    <xf numFmtId="41" fontId="13" fillId="0" borderId="0" xfId="37" applyNumberFormat="1" applyFont="1" applyFill="1" applyAlignment="1">
      <alignment horizontal="right" vertical="center"/>
    </xf>
    <xf numFmtId="41" fontId="13" fillId="0" borderId="0" xfId="37" applyNumberFormat="1" applyFont="1" applyFill="1" applyBorder="1" applyAlignment="1">
      <alignment horizontal="right"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4" fillId="0" borderId="0" xfId="37" applyNumberFormat="1" applyFont="1" applyFill="1" applyBorder="1" applyAlignment="1">
      <alignment horizontal="right" vertical="center"/>
    </xf>
    <xf numFmtId="41" fontId="4" fillId="0" borderId="0" xfId="35" applyNumberFormat="1" applyFont="1" applyFill="1" applyAlignment="1">
      <alignment horizontal="right" vertical="center"/>
    </xf>
    <xf numFmtId="41" fontId="4" fillId="0" borderId="0" xfId="35" applyNumberFormat="1" applyFont="1" applyFill="1" applyBorder="1" applyAlignment="1">
      <alignment horizontal="right" vertical="center"/>
    </xf>
    <xf numFmtId="41" fontId="4" fillId="0" borderId="0" xfId="35" applyNumberFormat="1" applyFont="1" applyFill="1" applyBorder="1" applyAlignment="1">
      <alignment vertical="center"/>
    </xf>
    <xf numFmtId="41" fontId="5" fillId="0" borderId="0" xfId="0" applyNumberFormat="1" applyFont="1" applyFill="1"/>
    <xf numFmtId="41" fontId="5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3" fontId="0" fillId="0" borderId="0" xfId="1" applyFont="1" applyFill="1" applyBorder="1"/>
    <xf numFmtId="0" fontId="0" fillId="0" borderId="0" xfId="0" applyFont="1" applyFill="1" applyBorder="1"/>
    <xf numFmtId="41" fontId="4" fillId="0" borderId="0" xfId="4" applyNumberFormat="1" applyFont="1" applyFill="1" applyBorder="1" applyAlignment="1">
      <alignment horizontal="center" vertical="center"/>
    </xf>
    <xf numFmtId="41" fontId="5" fillId="0" borderId="0" xfId="35" applyNumberFormat="1" applyFont="1" applyFill="1" applyBorder="1" applyAlignment="1">
      <alignment horizontal="right" vertical="center"/>
    </xf>
    <xf numFmtId="41" fontId="5" fillId="0" borderId="0" xfId="35" applyNumberFormat="1" applyFont="1" applyFill="1" applyBorder="1" applyAlignment="1">
      <alignment vertical="center"/>
    </xf>
    <xf numFmtId="41" fontId="5" fillId="0" borderId="0" xfId="35" applyNumberFormat="1" applyFont="1" applyFill="1" applyAlignment="1">
      <alignment horizontal="right" vertical="center"/>
    </xf>
    <xf numFmtId="0" fontId="0" fillId="0" borderId="0" xfId="0" applyFont="1" applyAlignment="1">
      <alignment wrapText="1"/>
    </xf>
    <xf numFmtId="0" fontId="9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37" fontId="15" fillId="0" borderId="0" xfId="0" applyNumberFormat="1" applyFont="1"/>
    <xf numFmtId="0" fontId="0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wrapText="1"/>
    </xf>
    <xf numFmtId="0" fontId="8" fillId="0" borderId="0" xfId="0" applyFont="1" applyFill="1" applyAlignment="1">
      <alignment horizontal="center"/>
    </xf>
    <xf numFmtId="41" fontId="0" fillId="0" borderId="0" xfId="0" applyNumberFormat="1" applyFill="1" applyAlignment="1">
      <alignment horizontal="right"/>
    </xf>
    <xf numFmtId="0" fontId="0" fillId="0" borderId="0" xfId="0" applyFill="1"/>
    <xf numFmtId="41" fontId="5" fillId="0" borderId="0" xfId="1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left" vertical="center" wrapText="1"/>
    </xf>
    <xf numFmtId="0" fontId="13" fillId="0" borderId="0" xfId="32" applyNumberFormat="1" applyFont="1" applyFill="1" applyAlignment="1">
      <alignment horizontal="left" vertical="center"/>
    </xf>
    <xf numFmtId="41" fontId="7" fillId="0" borderId="0" xfId="32" applyNumberFormat="1" applyFont="1" applyFill="1" applyBorder="1" applyAlignment="1">
      <alignment horizontal="right" vertical="center"/>
    </xf>
    <xf numFmtId="41" fontId="7" fillId="0" borderId="0" xfId="32" applyNumberFormat="1" applyFont="1" applyFill="1" applyAlignment="1">
      <alignment horizontal="right" vertical="center"/>
    </xf>
    <xf numFmtId="0" fontId="5" fillId="0" borderId="0" xfId="0" applyFont="1" applyFill="1"/>
    <xf numFmtId="0" fontId="11" fillId="0" borderId="0" xfId="39" applyAlignment="1">
      <alignment vertical="center"/>
    </xf>
    <xf numFmtId="41" fontId="11" fillId="0" borderId="0" xfId="37" applyNumberFormat="1" applyFont="1" applyFill="1" applyAlignment="1">
      <alignment horizontal="right" vertical="center"/>
    </xf>
    <xf numFmtId="41" fontId="11" fillId="0" borderId="0" xfId="39" applyNumberFormat="1" applyAlignment="1">
      <alignment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0" fillId="0" borderId="0" xfId="0" quotePrefix="1" applyNumberFormat="1" applyFont="1" applyFill="1" applyBorder="1" applyAlignment="1">
      <alignment horizontal="center"/>
    </xf>
    <xf numFmtId="41" fontId="5" fillId="0" borderId="0" xfId="0" quotePrefix="1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vertical="center"/>
    </xf>
    <xf numFmtId="41" fontId="6" fillId="0" borderId="5" xfId="1" applyNumberFormat="1" applyFont="1" applyFill="1" applyBorder="1" applyAlignment="1">
      <alignment vertical="center"/>
    </xf>
    <xf numFmtId="165" fontId="0" fillId="0" borderId="0" xfId="0" applyNumberFormat="1" applyFont="1" applyFill="1" applyAlignment="1"/>
    <xf numFmtId="41" fontId="13" fillId="0" borderId="0" xfId="36" applyNumberFormat="1" applyFont="1" applyFill="1" applyBorder="1" applyAlignment="1">
      <alignment horizontal="right" vertical="center"/>
    </xf>
    <xf numFmtId="41" fontId="10" fillId="0" borderId="0" xfId="0" applyNumberFormat="1" applyFont="1" applyFill="1" applyAlignment="1">
      <alignment horizontal="center" vertical="center"/>
    </xf>
    <xf numFmtId="41" fontId="7" fillId="0" borderId="0" xfId="0" applyNumberFormat="1" applyFont="1" applyFill="1" applyBorder="1" applyAlignment="1">
      <alignment horizontal="center" vertical="center"/>
    </xf>
    <xf numFmtId="41" fontId="19" fillId="0" borderId="0" xfId="5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41" fontId="5" fillId="0" borderId="0" xfId="1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41" fontId="14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Border="1" applyAlignment="1">
      <alignment horizontal="center" vertical="center"/>
    </xf>
    <xf numFmtId="41" fontId="6" fillId="0" borderId="0" xfId="1" applyNumberFormat="1" applyFont="1" applyFill="1" applyBorder="1" applyAlignment="1">
      <alignment horizontal="center" vertical="center"/>
    </xf>
    <xf numFmtId="49" fontId="15" fillId="0" borderId="0" xfId="0" quotePrefix="1" applyNumberFormat="1" applyFont="1" applyFill="1" applyAlignment="1">
      <alignment horizontal="center" vertical="center" wrapText="1"/>
    </xf>
    <xf numFmtId="41" fontId="5" fillId="0" borderId="0" xfId="0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Alignment="1">
      <alignment horizontal="center" vertical="center" wrapText="1"/>
    </xf>
    <xf numFmtId="41" fontId="10" fillId="0" borderId="0" xfId="0" applyNumberFormat="1" applyFont="1" applyFill="1" applyAlignment="1">
      <alignment horizontal="center" vertical="center"/>
    </xf>
    <xf numFmtId="41" fontId="7" fillId="0" borderId="0" xfId="0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</cellXfs>
  <cellStyles count="45">
    <cellStyle name="Comma" xfId="1" builtinId="3"/>
    <cellStyle name="Comma [0]" xfId="2" builtinId="6"/>
    <cellStyle name="Comma 18" xfId="37"/>
    <cellStyle name="Comma 2" xfId="3"/>
    <cellStyle name="Comma 2 2" xfId="41"/>
    <cellStyle name="Comma 2 2 3" xfId="36"/>
    <cellStyle name="Comma 3" xfId="4"/>
    <cellStyle name="Comma 3 2 3" xfId="34"/>
    <cellStyle name="Comma 3 5" xfId="35"/>
    <cellStyle name="Comma 4" xfId="5"/>
    <cellStyle name="Normal" xfId="0" builtinId="0"/>
    <cellStyle name="Normal - Style1" xfId="6"/>
    <cellStyle name="Normal 10" xfId="7"/>
    <cellStyle name="Normal 11" xfId="8"/>
    <cellStyle name="Normal 12" xfId="9"/>
    <cellStyle name="Normal 13" xfId="10"/>
    <cellStyle name="Normal 14" xfId="11"/>
    <cellStyle name="Normal 15" xfId="12"/>
    <cellStyle name="Normal 16" xfId="13"/>
    <cellStyle name="Normal 17" xfId="14"/>
    <cellStyle name="Normal 18" xfId="15"/>
    <cellStyle name="Normal 19" xfId="16"/>
    <cellStyle name="Normal 2" xfId="17"/>
    <cellStyle name="Normal 2 2" xfId="18"/>
    <cellStyle name="Normal 2 2 3" xfId="39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8" xfId="42"/>
    <cellStyle name="Normal 29" xfId="43"/>
    <cellStyle name="Normal 3" xfId="25"/>
    <cellStyle name="Normal 30" xfId="44"/>
    <cellStyle name="Normal 4" xfId="26"/>
    <cellStyle name="Normal 41" xfId="38"/>
    <cellStyle name="Normal 5" xfId="27"/>
    <cellStyle name="Normal 6" xfId="28"/>
    <cellStyle name="Normal 7" xfId="29"/>
    <cellStyle name="Normal 8" xfId="30"/>
    <cellStyle name="Normal 9" xfId="31"/>
    <cellStyle name="Normal_Sheet1" xfId="32"/>
    <cellStyle name="Percent 2" xfId="33"/>
    <cellStyle name="Percent 3 3" xfId="4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3139F228-79D5-4FBF-820A-150836EA9FB8}"/>
            </a:ext>
          </a:extLst>
        </xdr:cNvPr>
        <xdr:cNvSpPr txBox="1"/>
      </xdr:nvSpPr>
      <xdr:spPr>
        <a:xfrm>
          <a:off x="96329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77C03A4C-738F-45B3-9E5A-6C16E175C2E6}"/>
            </a:ext>
          </a:extLst>
        </xdr:cNvPr>
        <xdr:cNvSpPr txBox="1"/>
      </xdr:nvSpPr>
      <xdr:spPr>
        <a:xfrm>
          <a:off x="106045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6ADEDDB8-CFD1-4EEF-96ED-DC8EB0749BF5}"/>
            </a:ext>
          </a:extLst>
        </xdr:cNvPr>
        <xdr:cNvSpPr txBox="1"/>
      </xdr:nvSpPr>
      <xdr:spPr>
        <a:xfrm>
          <a:off x="106045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373364A5-DB08-4DC5-A58A-A233FEF0D836}"/>
            </a:ext>
          </a:extLst>
        </xdr:cNvPr>
        <xdr:cNvSpPr txBox="1"/>
      </xdr:nvSpPr>
      <xdr:spPr>
        <a:xfrm>
          <a:off x="113093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97"/>
  <sheetViews>
    <sheetView zoomScale="80" zoomScaleNormal="80" zoomScaleSheetLayoutView="70" workbookViewId="0">
      <selection activeCell="S16" sqref="S16"/>
    </sheetView>
  </sheetViews>
  <sheetFormatPr defaultColWidth="9.42578125" defaultRowHeight="18.600000000000001" customHeight="1" x14ac:dyDescent="0.25"/>
  <cols>
    <col min="1" max="1" width="47.85546875" style="217" customWidth="1"/>
    <col min="2" max="2" width="5.5703125" style="218" customWidth="1"/>
    <col min="3" max="3" width="1" style="217" customWidth="1"/>
    <col min="4" max="4" width="15.5703125" style="248" customWidth="1"/>
    <col min="5" max="5" width="1.28515625" style="247" customWidth="1"/>
    <col min="6" max="6" width="15.5703125" style="248" customWidth="1"/>
    <col min="7" max="7" width="1" style="248" customWidth="1"/>
    <col min="8" max="8" width="15.5703125" style="247" bestFit="1" customWidth="1"/>
    <col min="9" max="9" width="0.85546875" style="247" customWidth="1"/>
    <col min="10" max="10" width="15.5703125" style="247" bestFit="1" customWidth="1"/>
    <col min="11" max="16384" width="9.42578125" style="219"/>
  </cols>
  <sheetData>
    <row r="1" spans="1:10" s="210" customFormat="1" ht="18.75" customHeight="1" x14ac:dyDescent="0.25">
      <c r="A1" s="158" t="s">
        <v>135</v>
      </c>
      <c r="B1" s="206"/>
      <c r="C1" s="207"/>
      <c r="D1" s="208"/>
      <c r="E1" s="209"/>
      <c r="F1" s="208"/>
      <c r="G1" s="208"/>
      <c r="H1" s="209"/>
      <c r="I1" s="209"/>
      <c r="J1" s="209"/>
    </row>
    <row r="2" spans="1:10" s="216" customFormat="1" ht="18.75" customHeight="1" x14ac:dyDescent="0.25">
      <c r="A2" s="211" t="s">
        <v>47</v>
      </c>
      <c r="B2" s="212"/>
      <c r="C2" s="213"/>
      <c r="D2" s="214"/>
      <c r="E2" s="215"/>
      <c r="F2" s="214"/>
      <c r="G2" s="214"/>
      <c r="H2" s="215"/>
      <c r="I2" s="215"/>
      <c r="J2" s="215"/>
    </row>
    <row r="4" spans="1:10" ht="18.75" customHeight="1" x14ac:dyDescent="0.25">
      <c r="D4" s="318" t="s">
        <v>2</v>
      </c>
      <c r="E4" s="318"/>
      <c r="F4" s="318"/>
      <c r="G4" s="318"/>
      <c r="H4" s="319" t="s">
        <v>15</v>
      </c>
      <c r="I4" s="319"/>
      <c r="J4" s="319"/>
    </row>
    <row r="5" spans="1:10" ht="18.75" customHeight="1" x14ac:dyDescent="0.25">
      <c r="C5" s="220"/>
      <c r="D5" s="318" t="s">
        <v>16</v>
      </c>
      <c r="E5" s="318"/>
      <c r="F5" s="318"/>
      <c r="G5" s="318"/>
      <c r="H5" s="318" t="s">
        <v>16</v>
      </c>
      <c r="I5" s="318"/>
      <c r="J5" s="318"/>
    </row>
    <row r="6" spans="1:10" ht="18.75" customHeight="1" x14ac:dyDescent="0.25">
      <c r="C6" s="220"/>
      <c r="D6" s="288" t="s">
        <v>243</v>
      </c>
      <c r="E6" s="221"/>
      <c r="F6" s="221" t="s">
        <v>1</v>
      </c>
      <c r="G6" s="221"/>
      <c r="H6" s="288" t="str">
        <f>D6</f>
        <v>30 September</v>
      </c>
      <c r="I6" s="221"/>
      <c r="J6" s="221" t="s">
        <v>1</v>
      </c>
    </row>
    <row r="7" spans="1:10" ht="18.75" customHeight="1" x14ac:dyDescent="0.25">
      <c r="A7" s="220" t="s">
        <v>17</v>
      </c>
      <c r="B7" s="218" t="s">
        <v>25</v>
      </c>
      <c r="C7" s="220"/>
      <c r="D7" s="222" t="s">
        <v>166</v>
      </c>
      <c r="E7" s="223"/>
      <c r="F7" s="222" t="s">
        <v>140</v>
      </c>
      <c r="G7" s="224"/>
      <c r="H7" s="222" t="s">
        <v>166</v>
      </c>
      <c r="I7" s="223"/>
      <c r="J7" s="222" t="s">
        <v>140</v>
      </c>
    </row>
    <row r="8" spans="1:10" ht="18.75" customHeight="1" x14ac:dyDescent="0.25">
      <c r="A8" s="220"/>
      <c r="C8" s="220"/>
      <c r="D8" s="222" t="s">
        <v>165</v>
      </c>
      <c r="E8" s="223"/>
      <c r="F8" s="222"/>
      <c r="G8" s="224"/>
      <c r="H8" s="222" t="s">
        <v>165</v>
      </c>
      <c r="I8" s="223"/>
      <c r="J8" s="222"/>
    </row>
    <row r="9" spans="1:10" ht="18.75" customHeight="1" x14ac:dyDescent="0.25">
      <c r="A9" s="220"/>
      <c r="C9" s="220"/>
      <c r="D9" s="317" t="s">
        <v>80</v>
      </c>
      <c r="E9" s="317"/>
      <c r="F9" s="317"/>
      <c r="G9" s="317"/>
      <c r="H9" s="317"/>
      <c r="I9" s="317"/>
      <c r="J9" s="317"/>
    </row>
    <row r="10" spans="1:10" s="170" customFormat="1" ht="18.75" customHeight="1" x14ac:dyDescent="0.25">
      <c r="A10" s="225" t="s">
        <v>18</v>
      </c>
      <c r="B10" s="202"/>
      <c r="C10" s="202"/>
      <c r="D10" s="226"/>
      <c r="E10" s="226"/>
      <c r="F10" s="226"/>
      <c r="G10" s="226"/>
      <c r="H10" s="226"/>
      <c r="I10" s="226"/>
      <c r="J10" s="226"/>
    </row>
    <row r="11" spans="1:10" s="170" customFormat="1" ht="18.75" customHeight="1" x14ac:dyDescent="0.25">
      <c r="A11" s="227" t="s">
        <v>48</v>
      </c>
      <c r="B11" s="202"/>
      <c r="C11" s="202"/>
      <c r="D11" s="226">
        <v>312451</v>
      </c>
      <c r="E11" s="226"/>
      <c r="F11" s="226">
        <v>890729</v>
      </c>
      <c r="G11" s="226"/>
      <c r="H11" s="226">
        <v>5582</v>
      </c>
      <c r="I11" s="226"/>
      <c r="J11" s="226">
        <v>47254</v>
      </c>
    </row>
    <row r="12" spans="1:10" s="170" customFormat="1" ht="18.75" customHeight="1" x14ac:dyDescent="0.25">
      <c r="A12" s="227" t="s">
        <v>171</v>
      </c>
      <c r="B12" s="202" t="s">
        <v>216</v>
      </c>
      <c r="C12" s="202"/>
      <c r="D12" s="226">
        <v>999672</v>
      </c>
      <c r="E12" s="226"/>
      <c r="F12" s="226">
        <v>1085040</v>
      </c>
      <c r="G12" s="226"/>
      <c r="H12" s="228">
        <v>911319</v>
      </c>
      <c r="I12" s="226"/>
      <c r="J12" s="228">
        <v>965102</v>
      </c>
    </row>
    <row r="13" spans="1:10" s="170" customFormat="1" ht="18.75" customHeight="1" x14ac:dyDescent="0.25">
      <c r="A13" s="227" t="s">
        <v>172</v>
      </c>
      <c r="B13" s="202">
        <v>2</v>
      </c>
      <c r="C13" s="202"/>
      <c r="D13" s="226">
        <v>94208</v>
      </c>
      <c r="E13" s="226"/>
      <c r="F13" s="226">
        <v>121400</v>
      </c>
      <c r="G13" s="226"/>
      <c r="H13" s="228">
        <v>27569</v>
      </c>
      <c r="I13" s="226"/>
      <c r="J13" s="228">
        <v>141086</v>
      </c>
    </row>
    <row r="14" spans="1:10" s="297" customFormat="1" ht="18.75" customHeight="1" x14ac:dyDescent="0.25">
      <c r="A14" s="294" t="s">
        <v>255</v>
      </c>
      <c r="B14" s="295">
        <v>2</v>
      </c>
      <c r="C14" s="295"/>
      <c r="D14" s="252">
        <v>8500</v>
      </c>
      <c r="E14" s="252"/>
      <c r="F14" s="252">
        <v>0</v>
      </c>
      <c r="G14" s="252"/>
      <c r="H14" s="296">
        <v>0</v>
      </c>
      <c r="I14" s="252"/>
      <c r="J14" s="296">
        <v>0</v>
      </c>
    </row>
    <row r="15" spans="1:10" s="297" customFormat="1" ht="18.75" customHeight="1" x14ac:dyDescent="0.25">
      <c r="A15" s="294" t="s">
        <v>222</v>
      </c>
      <c r="B15" s="295"/>
      <c r="C15" s="295"/>
      <c r="D15" s="252">
        <v>5000</v>
      </c>
      <c r="E15" s="252"/>
      <c r="F15" s="252">
        <v>0</v>
      </c>
      <c r="G15" s="252"/>
      <c r="H15" s="296">
        <v>5000</v>
      </c>
      <c r="I15" s="252"/>
      <c r="J15" s="296">
        <v>0</v>
      </c>
    </row>
    <row r="16" spans="1:10" s="170" customFormat="1" ht="18.75" customHeight="1" x14ac:dyDescent="0.25">
      <c r="A16" s="227" t="s">
        <v>35</v>
      </c>
      <c r="B16" s="202"/>
      <c r="C16" s="202"/>
      <c r="D16" s="226">
        <v>1167333</v>
      </c>
      <c r="E16" s="226"/>
      <c r="F16" s="226">
        <v>1179287</v>
      </c>
      <c r="G16" s="226"/>
      <c r="H16" s="226">
        <v>644554</v>
      </c>
      <c r="I16" s="226"/>
      <c r="J16" s="226">
        <v>737193</v>
      </c>
    </row>
    <row r="17" spans="1:10" s="170" customFormat="1" ht="18.75" customHeight="1" x14ac:dyDescent="0.25">
      <c r="A17" s="227" t="s">
        <v>173</v>
      </c>
      <c r="B17" s="202">
        <v>8</v>
      </c>
      <c r="C17" s="202"/>
      <c r="D17" s="226">
        <v>1214</v>
      </c>
      <c r="E17" s="226"/>
      <c r="F17" s="226">
        <v>3071</v>
      </c>
      <c r="G17" s="226"/>
      <c r="H17" s="226">
        <v>685</v>
      </c>
      <c r="I17" s="226"/>
      <c r="J17" s="226">
        <v>63</v>
      </c>
    </row>
    <row r="18" spans="1:10" s="170" customFormat="1" ht="18.75" customHeight="1" x14ac:dyDescent="0.25">
      <c r="A18" s="227" t="s">
        <v>0</v>
      </c>
      <c r="B18" s="202"/>
      <c r="C18" s="202"/>
      <c r="D18" s="226">
        <v>69893</v>
      </c>
      <c r="E18" s="226"/>
      <c r="F18" s="226">
        <v>98090</v>
      </c>
      <c r="G18" s="226"/>
      <c r="H18" s="226">
        <v>35649</v>
      </c>
      <c r="I18" s="226"/>
      <c r="J18" s="226">
        <v>43011</v>
      </c>
    </row>
    <row r="19" spans="1:10" s="170" customFormat="1" ht="18.75" customHeight="1" x14ac:dyDescent="0.25">
      <c r="A19" s="230" t="s">
        <v>49</v>
      </c>
      <c r="B19" s="202"/>
      <c r="C19" s="202"/>
      <c r="D19" s="231">
        <f>SUM(D11:D18)</f>
        <v>2658271</v>
      </c>
      <c r="E19" s="232"/>
      <c r="F19" s="231">
        <f>SUM(F11:F18)</f>
        <v>3377617</v>
      </c>
      <c r="G19" s="232"/>
      <c r="H19" s="231">
        <f>SUM(H11:H18)</f>
        <v>1630358</v>
      </c>
      <c r="I19" s="232"/>
      <c r="J19" s="231">
        <f>SUM(J11:J18)</f>
        <v>1933709</v>
      </c>
    </row>
    <row r="20" spans="1:10" ht="18.75" customHeight="1" x14ac:dyDescent="0.25">
      <c r="B20" s="202"/>
      <c r="D20" s="179"/>
      <c r="E20" s="179"/>
      <c r="F20" s="179"/>
      <c r="G20" s="179"/>
      <c r="H20" s="179"/>
      <c r="I20" s="179"/>
      <c r="J20" s="179"/>
    </row>
    <row r="21" spans="1:10" s="170" customFormat="1" ht="19.350000000000001" customHeight="1" x14ac:dyDescent="0.25">
      <c r="A21" s="225" t="s">
        <v>20</v>
      </c>
      <c r="B21" s="202"/>
      <c r="C21" s="202"/>
      <c r="D21" s="228"/>
      <c r="E21" s="226"/>
      <c r="F21" s="228"/>
      <c r="G21" s="226"/>
      <c r="H21" s="226"/>
      <c r="I21" s="226"/>
      <c r="J21" s="226"/>
    </row>
    <row r="22" spans="1:10" s="170" customFormat="1" ht="19.350000000000001" customHeight="1" x14ac:dyDescent="0.25">
      <c r="A22" s="227" t="s">
        <v>105</v>
      </c>
      <c r="B22" s="202"/>
      <c r="C22" s="202"/>
      <c r="D22" s="226">
        <v>6687</v>
      </c>
      <c r="E22" s="226"/>
      <c r="F22" s="226">
        <v>6671</v>
      </c>
      <c r="G22" s="226"/>
      <c r="H22" s="226">
        <v>6687</v>
      </c>
      <c r="I22" s="226"/>
      <c r="J22" s="226">
        <v>6671</v>
      </c>
    </row>
    <row r="23" spans="1:10" s="170" customFormat="1" ht="19.350000000000001" customHeight="1" x14ac:dyDescent="0.25">
      <c r="A23" s="227" t="s">
        <v>230</v>
      </c>
      <c r="B23" s="202">
        <v>2</v>
      </c>
      <c r="C23" s="202"/>
      <c r="D23" s="226">
        <v>0</v>
      </c>
      <c r="E23" s="226"/>
      <c r="F23" s="226">
        <v>0</v>
      </c>
      <c r="G23" s="226"/>
      <c r="H23" s="226">
        <v>29644</v>
      </c>
      <c r="I23" s="226"/>
      <c r="J23" s="226">
        <v>140754</v>
      </c>
    </row>
    <row r="24" spans="1:10" s="170" customFormat="1" ht="18.75" customHeight="1" x14ac:dyDescent="0.25">
      <c r="A24" s="227" t="s">
        <v>79</v>
      </c>
      <c r="B24" s="202">
        <v>4</v>
      </c>
      <c r="C24" s="202"/>
      <c r="D24" s="252">
        <v>28339</v>
      </c>
      <c r="E24" s="226"/>
      <c r="F24" s="226">
        <v>27674</v>
      </c>
      <c r="G24" s="226"/>
      <c r="H24" s="226">
        <v>0</v>
      </c>
      <c r="I24" s="226"/>
      <c r="J24" s="226">
        <v>0</v>
      </c>
    </row>
    <row r="25" spans="1:10" s="170" customFormat="1" ht="18.75" customHeight="1" x14ac:dyDescent="0.25">
      <c r="A25" s="227" t="s">
        <v>26</v>
      </c>
      <c r="B25" s="202">
        <v>4</v>
      </c>
      <c r="C25" s="202"/>
      <c r="D25" s="226">
        <v>0</v>
      </c>
      <c r="E25" s="226"/>
      <c r="F25" s="226">
        <v>0</v>
      </c>
      <c r="G25" s="229"/>
      <c r="H25" s="226">
        <v>3090922</v>
      </c>
      <c r="I25" s="226"/>
      <c r="J25" s="226">
        <v>2957403</v>
      </c>
    </row>
    <row r="26" spans="1:10" s="170" customFormat="1" ht="18.75" customHeight="1" x14ac:dyDescent="0.25">
      <c r="A26" s="227" t="s">
        <v>136</v>
      </c>
      <c r="B26" s="202">
        <v>8</v>
      </c>
      <c r="C26" s="202"/>
      <c r="D26" s="226">
        <v>50710</v>
      </c>
      <c r="E26" s="226"/>
      <c r="F26" s="226">
        <v>50000</v>
      </c>
      <c r="G26" s="229"/>
      <c r="H26" s="226">
        <v>48960</v>
      </c>
      <c r="I26" s="226"/>
      <c r="J26" s="226">
        <v>50000</v>
      </c>
    </row>
    <row r="27" spans="1:10" s="170" customFormat="1" ht="18.75" customHeight="1" x14ac:dyDescent="0.25">
      <c r="A27" s="227" t="s">
        <v>50</v>
      </c>
      <c r="B27" s="202"/>
      <c r="C27" s="202"/>
      <c r="D27" s="226">
        <v>672375</v>
      </c>
      <c r="E27" s="226"/>
      <c r="F27" s="226">
        <v>672242</v>
      </c>
      <c r="G27" s="229"/>
      <c r="H27" s="226">
        <v>191950</v>
      </c>
      <c r="I27" s="226"/>
      <c r="J27" s="226">
        <v>191950</v>
      </c>
    </row>
    <row r="28" spans="1:10" s="170" customFormat="1" ht="18.75" customHeight="1" x14ac:dyDescent="0.25">
      <c r="A28" s="227" t="s">
        <v>51</v>
      </c>
      <c r="B28" s="202">
        <v>5</v>
      </c>
      <c r="C28" s="202"/>
      <c r="D28" s="226">
        <v>4534115</v>
      </c>
      <c r="E28" s="226"/>
      <c r="F28" s="226">
        <v>4123077</v>
      </c>
      <c r="G28" s="226"/>
      <c r="H28" s="226">
        <v>1029612</v>
      </c>
      <c r="I28" s="226"/>
      <c r="J28" s="226">
        <v>968562</v>
      </c>
    </row>
    <row r="29" spans="1:10" s="170" customFormat="1" ht="18.75" customHeight="1" x14ac:dyDescent="0.25">
      <c r="A29" s="227" t="s">
        <v>137</v>
      </c>
      <c r="B29" s="202"/>
      <c r="C29" s="202"/>
      <c r="D29" s="226">
        <v>4788</v>
      </c>
      <c r="E29" s="226"/>
      <c r="F29" s="226">
        <v>3419</v>
      </c>
      <c r="G29" s="226"/>
      <c r="H29" s="226">
        <v>2220</v>
      </c>
      <c r="I29" s="226"/>
      <c r="J29" s="226">
        <v>74</v>
      </c>
    </row>
    <row r="30" spans="1:10" s="170" customFormat="1" ht="18.75" customHeight="1" x14ac:dyDescent="0.25">
      <c r="A30" s="227" t="s">
        <v>52</v>
      </c>
      <c r="B30" s="202"/>
      <c r="C30" s="202"/>
      <c r="D30" s="226">
        <v>179156</v>
      </c>
      <c r="E30" s="226"/>
      <c r="F30" s="226">
        <v>184465</v>
      </c>
      <c r="G30" s="226"/>
      <c r="H30" s="226">
        <v>5863</v>
      </c>
      <c r="I30" s="226"/>
      <c r="J30" s="226">
        <v>5988</v>
      </c>
    </row>
    <row r="31" spans="1:10" s="170" customFormat="1" ht="18.75" customHeight="1" x14ac:dyDescent="0.25">
      <c r="A31" s="227" t="s">
        <v>209</v>
      </c>
      <c r="B31" s="202"/>
      <c r="C31" s="202"/>
      <c r="D31" s="226">
        <v>891785</v>
      </c>
      <c r="E31" s="226"/>
      <c r="F31" s="226">
        <v>886405</v>
      </c>
      <c r="G31" s="226"/>
      <c r="H31" s="229">
        <v>0</v>
      </c>
      <c r="I31" s="226"/>
      <c r="J31" s="229">
        <v>0</v>
      </c>
    </row>
    <row r="32" spans="1:10" s="170" customFormat="1" ht="18.75" customHeight="1" x14ac:dyDescent="0.25">
      <c r="A32" s="227" t="s">
        <v>53</v>
      </c>
      <c r="B32" s="202"/>
      <c r="C32" s="202"/>
      <c r="D32" s="226">
        <v>97539</v>
      </c>
      <c r="E32" s="226"/>
      <c r="F32" s="226">
        <v>110434</v>
      </c>
      <c r="G32" s="226"/>
      <c r="H32" s="226">
        <v>92713</v>
      </c>
      <c r="I32" s="226"/>
      <c r="J32" s="226">
        <v>106747</v>
      </c>
    </row>
    <row r="33" spans="1:10" s="170" customFormat="1" ht="18.75" customHeight="1" x14ac:dyDescent="0.25">
      <c r="A33" s="170" t="s">
        <v>72</v>
      </c>
      <c r="B33" s="202"/>
      <c r="C33" s="202"/>
      <c r="D33" s="226">
        <v>0</v>
      </c>
      <c r="E33" s="226"/>
      <c r="F33" s="226">
        <v>24830</v>
      </c>
      <c r="G33" s="226"/>
      <c r="H33" s="229">
        <v>0</v>
      </c>
      <c r="I33" s="226"/>
      <c r="J33" s="229">
        <v>0</v>
      </c>
    </row>
    <row r="34" spans="1:10" s="170" customFormat="1" ht="18.75" customHeight="1" x14ac:dyDescent="0.25">
      <c r="A34" s="227" t="s">
        <v>167</v>
      </c>
      <c r="B34" s="202"/>
      <c r="C34" s="202"/>
      <c r="D34" s="226">
        <v>2765</v>
      </c>
      <c r="E34" s="226"/>
      <c r="F34" s="226">
        <v>1375</v>
      </c>
      <c r="G34" s="226"/>
      <c r="H34" s="229">
        <v>0</v>
      </c>
      <c r="I34" s="226"/>
      <c r="J34" s="229">
        <v>0</v>
      </c>
    </row>
    <row r="35" spans="1:10" s="170" customFormat="1" ht="18.75" customHeight="1" x14ac:dyDescent="0.25">
      <c r="A35" s="227" t="s">
        <v>27</v>
      </c>
      <c r="B35" s="202"/>
      <c r="C35" s="202"/>
      <c r="D35" s="228">
        <v>10555</v>
      </c>
      <c r="E35" s="226"/>
      <c r="F35" s="228">
        <v>12429</v>
      </c>
      <c r="G35" s="226"/>
      <c r="H35" s="226">
        <v>3276</v>
      </c>
      <c r="I35" s="226"/>
      <c r="J35" s="226">
        <v>3186</v>
      </c>
    </row>
    <row r="36" spans="1:10" s="170" customFormat="1" ht="18.75" customHeight="1" x14ac:dyDescent="0.25">
      <c r="A36" s="230" t="s">
        <v>54</v>
      </c>
      <c r="B36" s="202"/>
      <c r="C36" s="202"/>
      <c r="D36" s="231">
        <f>SUM(D22:D35)</f>
        <v>6478814</v>
      </c>
      <c r="E36" s="232"/>
      <c r="F36" s="231">
        <f>SUM(F22:F35)</f>
        <v>6103021</v>
      </c>
      <c r="G36" s="232"/>
      <c r="H36" s="231">
        <f>SUM(H22:H35)</f>
        <v>4501847</v>
      </c>
      <c r="I36" s="232"/>
      <c r="J36" s="263">
        <f>SUM(J22:J35)</f>
        <v>4431335</v>
      </c>
    </row>
    <row r="37" spans="1:10" s="170" customFormat="1" ht="18.75" customHeight="1" x14ac:dyDescent="0.25">
      <c r="A37" s="230"/>
      <c r="B37" s="202"/>
      <c r="C37" s="202"/>
      <c r="D37" s="232"/>
      <c r="E37" s="232"/>
      <c r="F37" s="232"/>
      <c r="G37" s="232"/>
      <c r="H37" s="232"/>
      <c r="I37" s="232"/>
      <c r="J37" s="232"/>
    </row>
    <row r="38" spans="1:10" s="170" customFormat="1" ht="18.75" customHeight="1" thickBot="1" x14ac:dyDescent="0.3">
      <c r="A38" s="233" t="s">
        <v>21</v>
      </c>
      <c r="B38" s="202"/>
      <c r="C38" s="202"/>
      <c r="D38" s="234">
        <f>+D19+D36</f>
        <v>9137085</v>
      </c>
      <c r="E38" s="232"/>
      <c r="F38" s="234">
        <f>+F19+F36</f>
        <v>9480638</v>
      </c>
      <c r="G38" s="232"/>
      <c r="H38" s="234">
        <f>+H19+H36</f>
        <v>6132205</v>
      </c>
      <c r="I38" s="232"/>
      <c r="J38" s="234">
        <f>+J19+J36</f>
        <v>6365044</v>
      </c>
    </row>
    <row r="39" spans="1:10" s="170" customFormat="1" ht="18.75" customHeight="1" thickTop="1" x14ac:dyDescent="0.25">
      <c r="A39" s="217"/>
      <c r="B39" s="218"/>
      <c r="C39" s="217"/>
      <c r="D39" s="179"/>
      <c r="E39" s="179"/>
      <c r="F39" s="179"/>
      <c r="G39" s="179"/>
      <c r="H39" s="179"/>
      <c r="I39" s="179"/>
      <c r="J39" s="179"/>
    </row>
    <row r="40" spans="1:10" ht="18.75" customHeight="1" x14ac:dyDescent="0.25">
      <c r="A40" s="182"/>
      <c r="B40" s="183"/>
      <c r="C40" s="182"/>
      <c r="D40" s="174"/>
      <c r="E40" s="179"/>
      <c r="F40" s="174"/>
      <c r="G40" s="174"/>
      <c r="H40" s="174"/>
      <c r="I40" s="179"/>
      <c r="J40" s="174"/>
    </row>
    <row r="41" spans="1:10" ht="18.75" customHeight="1" x14ac:dyDescent="0.25">
      <c r="A41" s="158" t="s">
        <v>135</v>
      </c>
      <c r="B41" s="188"/>
      <c r="C41" s="235"/>
      <c r="D41" s="189"/>
      <c r="E41" s="190"/>
      <c r="F41" s="189"/>
      <c r="G41" s="189"/>
      <c r="H41" s="190"/>
      <c r="I41" s="190"/>
      <c r="J41" s="190"/>
    </row>
    <row r="42" spans="1:10" s="210" customFormat="1" ht="18.75" customHeight="1" x14ac:dyDescent="0.25">
      <c r="A42" s="211" t="str">
        <f>A2</f>
        <v>Statement of financial position</v>
      </c>
      <c r="B42" s="191"/>
      <c r="C42" s="236"/>
      <c r="D42" s="192"/>
      <c r="E42" s="181"/>
      <c r="F42" s="192"/>
      <c r="G42" s="192"/>
      <c r="H42" s="181"/>
      <c r="I42" s="181"/>
      <c r="J42" s="181"/>
    </row>
    <row r="43" spans="1:10" s="216" customFormat="1" ht="18.75" customHeight="1" x14ac:dyDescent="0.25">
      <c r="A43" s="182"/>
      <c r="B43" s="183"/>
      <c r="C43" s="182"/>
      <c r="D43" s="184"/>
      <c r="E43" s="179"/>
      <c r="F43" s="184"/>
      <c r="G43" s="184"/>
      <c r="H43" s="179"/>
      <c r="I43" s="179"/>
      <c r="J43" s="179"/>
    </row>
    <row r="44" spans="1:10" ht="18.75" customHeight="1" x14ac:dyDescent="0.25">
      <c r="A44" s="182"/>
      <c r="D44" s="318" t="s">
        <v>2</v>
      </c>
      <c r="E44" s="318"/>
      <c r="F44" s="318"/>
      <c r="G44" s="318"/>
      <c r="H44" s="319" t="s">
        <v>15</v>
      </c>
      <c r="I44" s="319"/>
      <c r="J44" s="319"/>
    </row>
    <row r="45" spans="1:10" ht="18" customHeight="1" x14ac:dyDescent="0.25">
      <c r="A45" s="182"/>
      <c r="C45" s="220"/>
      <c r="D45" s="318" t="s">
        <v>16</v>
      </c>
      <c r="E45" s="318"/>
      <c r="F45" s="318"/>
      <c r="G45" s="318"/>
      <c r="H45" s="318" t="s">
        <v>16</v>
      </c>
      <c r="I45" s="318"/>
      <c r="J45" s="318"/>
    </row>
    <row r="46" spans="1:10" ht="18" customHeight="1" x14ac:dyDescent="0.25">
      <c r="C46" s="220"/>
      <c r="D46" s="288" t="str">
        <f>D6</f>
        <v>30 September</v>
      </c>
      <c r="E46" s="221"/>
      <c r="F46" s="221" t="s">
        <v>1</v>
      </c>
      <c r="G46" s="221"/>
      <c r="H46" s="288" t="str">
        <f>D46</f>
        <v>30 September</v>
      </c>
      <c r="I46" s="221"/>
      <c r="J46" s="221" t="s">
        <v>1</v>
      </c>
    </row>
    <row r="47" spans="1:10" ht="18" customHeight="1" x14ac:dyDescent="0.25">
      <c r="A47" s="233" t="s">
        <v>106</v>
      </c>
      <c r="B47" s="218" t="s">
        <v>25</v>
      </c>
      <c r="C47" s="220"/>
      <c r="D47" s="222" t="s">
        <v>166</v>
      </c>
      <c r="E47" s="223"/>
      <c r="F47" s="222" t="s">
        <v>140</v>
      </c>
      <c r="G47" s="224"/>
      <c r="H47" s="222" t="s">
        <v>166</v>
      </c>
      <c r="I47" s="223"/>
      <c r="J47" s="222" t="s">
        <v>140</v>
      </c>
    </row>
    <row r="48" spans="1:10" ht="18" customHeight="1" x14ac:dyDescent="0.25">
      <c r="A48" s="233"/>
      <c r="C48" s="220"/>
      <c r="D48" s="222" t="s">
        <v>165</v>
      </c>
      <c r="E48" s="223"/>
      <c r="F48" s="222"/>
      <c r="G48" s="224"/>
      <c r="H48" s="222" t="s">
        <v>165</v>
      </c>
      <c r="I48" s="223"/>
      <c r="J48" s="222"/>
    </row>
    <row r="49" spans="1:10" ht="18" customHeight="1" x14ac:dyDescent="0.25">
      <c r="A49" s="182"/>
      <c r="D49" s="317" t="s">
        <v>80</v>
      </c>
      <c r="E49" s="317"/>
      <c r="F49" s="317"/>
      <c r="G49" s="317"/>
      <c r="H49" s="317"/>
      <c r="I49" s="317"/>
      <c r="J49" s="317"/>
    </row>
    <row r="50" spans="1:10" ht="18" customHeight="1" x14ac:dyDescent="0.25">
      <c r="A50" s="237" t="s">
        <v>19</v>
      </c>
      <c r="B50" s="202"/>
      <c r="C50" s="238"/>
      <c r="D50" s="226"/>
      <c r="E50" s="226"/>
      <c r="F50" s="226"/>
      <c r="G50" s="226"/>
      <c r="H50" s="226"/>
      <c r="I50" s="226"/>
      <c r="J50" s="226"/>
    </row>
    <row r="51" spans="1:10" s="170" customFormat="1" ht="18.75" customHeight="1" x14ac:dyDescent="0.25">
      <c r="A51" s="170" t="s">
        <v>94</v>
      </c>
      <c r="B51" s="202"/>
      <c r="C51" s="202"/>
      <c r="D51" s="226"/>
      <c r="E51" s="226"/>
      <c r="F51" s="226"/>
      <c r="G51" s="226"/>
      <c r="H51" s="226"/>
      <c r="I51" s="226"/>
      <c r="J51" s="226"/>
    </row>
    <row r="52" spans="1:10" s="170" customFormat="1" ht="18.75" customHeight="1" x14ac:dyDescent="0.25">
      <c r="A52" s="170" t="s">
        <v>73</v>
      </c>
      <c r="B52" s="202"/>
      <c r="C52" s="202"/>
      <c r="D52" s="226">
        <v>2802224</v>
      </c>
      <c r="E52" s="226"/>
      <c r="F52" s="226">
        <v>3096286</v>
      </c>
      <c r="G52" s="226"/>
      <c r="H52" s="226">
        <v>2470356</v>
      </c>
      <c r="I52" s="226"/>
      <c r="J52" s="226">
        <v>2767158</v>
      </c>
    </row>
    <row r="53" spans="1:10" s="170" customFormat="1" ht="18.75" customHeight="1" x14ac:dyDescent="0.25">
      <c r="A53" s="227" t="s">
        <v>175</v>
      </c>
      <c r="B53" s="202">
        <v>2</v>
      </c>
      <c r="C53" s="202"/>
      <c r="D53" s="226">
        <v>217866</v>
      </c>
      <c r="E53" s="226"/>
      <c r="F53" s="226">
        <v>301318</v>
      </c>
      <c r="G53" s="226"/>
      <c r="H53" s="226">
        <v>27844</v>
      </c>
      <c r="I53" s="226"/>
      <c r="J53" s="226">
        <v>46518</v>
      </c>
    </row>
    <row r="54" spans="1:10" s="170" customFormat="1" ht="18.75" customHeight="1" x14ac:dyDescent="0.25">
      <c r="A54" s="227" t="s">
        <v>176</v>
      </c>
      <c r="B54" s="202">
        <v>2</v>
      </c>
      <c r="C54" s="202"/>
      <c r="D54" s="226">
        <v>152339</v>
      </c>
      <c r="E54" s="226"/>
      <c r="F54" s="226">
        <v>210115</v>
      </c>
      <c r="G54" s="226"/>
      <c r="H54" s="226">
        <v>49103</v>
      </c>
      <c r="I54" s="226"/>
      <c r="J54" s="226">
        <v>44512</v>
      </c>
    </row>
    <row r="55" spans="1:10" s="170" customFormat="1" ht="18.75" customHeight="1" x14ac:dyDescent="0.25">
      <c r="A55" s="227" t="s">
        <v>234</v>
      </c>
      <c r="B55" s="202">
        <v>2</v>
      </c>
      <c r="C55" s="202"/>
      <c r="D55" s="226">
        <v>0</v>
      </c>
      <c r="E55" s="226"/>
      <c r="F55" s="226">
        <v>0</v>
      </c>
      <c r="G55" s="226"/>
      <c r="H55" s="226">
        <v>47000</v>
      </c>
      <c r="I55" s="226"/>
      <c r="J55" s="226">
        <v>47000</v>
      </c>
    </row>
    <row r="56" spans="1:10" s="170" customFormat="1" ht="18.75" customHeight="1" x14ac:dyDescent="0.25">
      <c r="A56" s="170" t="s">
        <v>100</v>
      </c>
      <c r="B56" s="202"/>
      <c r="C56" s="202"/>
      <c r="D56" s="226"/>
      <c r="E56" s="185"/>
      <c r="F56" s="226"/>
      <c r="G56" s="226"/>
      <c r="H56" s="226"/>
      <c r="I56" s="226"/>
      <c r="J56" s="226"/>
    </row>
    <row r="57" spans="1:10" s="170" customFormat="1" ht="18.75" customHeight="1" x14ac:dyDescent="0.25">
      <c r="A57" s="170" t="s">
        <v>73</v>
      </c>
      <c r="B57" s="202"/>
      <c r="C57" s="202"/>
      <c r="D57" s="226">
        <v>252800</v>
      </c>
      <c r="E57" s="185"/>
      <c r="F57" s="226">
        <v>152950</v>
      </c>
      <c r="G57" s="226"/>
      <c r="H57" s="226">
        <v>140000</v>
      </c>
      <c r="I57" s="226"/>
      <c r="J57" s="226">
        <v>127750</v>
      </c>
    </row>
    <row r="58" spans="1:10" s="170" customFormat="1" ht="18.75" customHeight="1" x14ac:dyDescent="0.25">
      <c r="A58" s="170" t="s">
        <v>126</v>
      </c>
      <c r="B58" s="202"/>
      <c r="C58" s="202"/>
      <c r="D58" s="226">
        <v>13788</v>
      </c>
      <c r="E58" s="226"/>
      <c r="F58" s="226">
        <v>12490</v>
      </c>
      <c r="G58" s="226"/>
      <c r="H58" s="226">
        <v>10665</v>
      </c>
      <c r="I58" s="226"/>
      <c r="J58" s="226">
        <v>8918</v>
      </c>
    </row>
    <row r="59" spans="1:10" s="170" customFormat="1" ht="18.75" customHeight="1" x14ac:dyDescent="0.25">
      <c r="A59" s="170" t="s">
        <v>169</v>
      </c>
      <c r="B59" s="202"/>
      <c r="C59" s="202"/>
      <c r="D59" s="226">
        <v>15878</v>
      </c>
      <c r="E59" s="226"/>
      <c r="F59" s="226">
        <v>61632</v>
      </c>
      <c r="G59" s="226"/>
      <c r="H59" s="226">
        <v>13570</v>
      </c>
      <c r="I59" s="226"/>
      <c r="J59" s="226">
        <v>4375</v>
      </c>
    </row>
    <row r="60" spans="1:10" s="170" customFormat="1" ht="18.75" customHeight="1" x14ac:dyDescent="0.25">
      <c r="A60" s="227" t="s">
        <v>69</v>
      </c>
      <c r="B60" s="202"/>
      <c r="C60" s="202"/>
      <c r="D60" s="226">
        <v>131338</v>
      </c>
      <c r="E60" s="226"/>
      <c r="F60" s="226">
        <v>131463</v>
      </c>
      <c r="G60" s="226"/>
      <c r="H60" s="226">
        <v>62115</v>
      </c>
      <c r="I60" s="226"/>
      <c r="J60" s="226">
        <v>74109</v>
      </c>
    </row>
    <row r="61" spans="1:10" s="170" customFormat="1" ht="18.75" customHeight="1" x14ac:dyDescent="0.25">
      <c r="A61" s="227" t="s">
        <v>168</v>
      </c>
      <c r="B61" s="202"/>
      <c r="C61" s="202"/>
      <c r="D61" s="226">
        <v>0</v>
      </c>
      <c r="E61" s="226"/>
      <c r="F61" s="226">
        <v>34364</v>
      </c>
      <c r="G61" s="226"/>
      <c r="H61" s="226">
        <v>0</v>
      </c>
      <c r="I61" s="226"/>
      <c r="J61" s="226">
        <v>0</v>
      </c>
    </row>
    <row r="62" spans="1:10" s="170" customFormat="1" ht="18.75" customHeight="1" x14ac:dyDescent="0.25">
      <c r="A62" s="227" t="s">
        <v>174</v>
      </c>
      <c r="B62" s="202">
        <v>8</v>
      </c>
      <c r="C62" s="202"/>
      <c r="D62" s="226">
        <v>27384</v>
      </c>
      <c r="E62" s="226"/>
      <c r="F62" s="226">
        <v>3514</v>
      </c>
      <c r="G62" s="226"/>
      <c r="H62" s="226">
        <v>17178</v>
      </c>
      <c r="I62" s="226"/>
      <c r="J62" s="226">
        <v>2361</v>
      </c>
    </row>
    <row r="63" spans="1:10" s="170" customFormat="1" ht="18.75" customHeight="1" x14ac:dyDescent="0.25">
      <c r="A63" s="227" t="s">
        <v>7</v>
      </c>
      <c r="B63" s="202"/>
      <c r="C63" s="202"/>
      <c r="D63" s="226">
        <v>5484</v>
      </c>
      <c r="E63" s="226"/>
      <c r="F63" s="226">
        <v>32238</v>
      </c>
      <c r="G63" s="226"/>
      <c r="H63" s="226">
        <v>1837</v>
      </c>
      <c r="I63" s="226"/>
      <c r="J63" s="226">
        <v>2486</v>
      </c>
    </row>
    <row r="64" spans="1:10" s="170" customFormat="1" ht="18.75" customHeight="1" x14ac:dyDescent="0.25">
      <c r="A64" s="230" t="s">
        <v>55</v>
      </c>
      <c r="B64" s="202"/>
      <c r="C64" s="202"/>
      <c r="D64" s="231">
        <f>SUM(D52:D63)</f>
        <v>3619101</v>
      </c>
      <c r="E64" s="232"/>
      <c r="F64" s="231">
        <f>SUM(F52:F63)</f>
        <v>4036370</v>
      </c>
      <c r="G64" s="232"/>
      <c r="H64" s="231">
        <f>SUM(H52:H63)</f>
        <v>2839668</v>
      </c>
      <c r="I64" s="232"/>
      <c r="J64" s="231">
        <f>SUM(J52:J63)</f>
        <v>3125187</v>
      </c>
    </row>
    <row r="65" spans="1:10" s="170" customFormat="1" ht="18.75" customHeight="1" x14ac:dyDescent="0.25">
      <c r="A65" s="217"/>
      <c r="B65" s="202"/>
      <c r="C65" s="217"/>
      <c r="D65" s="179"/>
      <c r="E65" s="179"/>
      <c r="F65" s="179"/>
      <c r="G65" s="179"/>
      <c r="H65" s="179"/>
      <c r="I65" s="179"/>
      <c r="J65" s="179"/>
    </row>
    <row r="66" spans="1:10" s="170" customFormat="1" ht="18.75" customHeight="1" x14ac:dyDescent="0.25">
      <c r="A66" s="225" t="s">
        <v>56</v>
      </c>
      <c r="B66" s="202"/>
      <c r="C66" s="202"/>
      <c r="D66" s="226"/>
      <c r="E66" s="226"/>
      <c r="F66" s="226"/>
      <c r="G66" s="226"/>
      <c r="H66" s="226"/>
      <c r="I66" s="226"/>
      <c r="J66" s="226"/>
    </row>
    <row r="67" spans="1:10" ht="18.600000000000001" customHeight="1" x14ac:dyDescent="0.25">
      <c r="A67" s="239" t="s">
        <v>231</v>
      </c>
      <c r="B67" s="202">
        <v>8</v>
      </c>
      <c r="C67" s="202"/>
      <c r="D67" s="226">
        <v>774719</v>
      </c>
      <c r="E67" s="226"/>
      <c r="F67" s="226">
        <v>842290</v>
      </c>
      <c r="G67" s="226"/>
      <c r="H67" s="229">
        <v>322340</v>
      </c>
      <c r="I67" s="226"/>
      <c r="J67" s="229">
        <v>427340</v>
      </c>
    </row>
    <row r="68" spans="1:10" s="170" customFormat="1" ht="18.75" customHeight="1" x14ac:dyDescent="0.25">
      <c r="A68" s="239" t="s">
        <v>141</v>
      </c>
      <c r="B68" s="202"/>
      <c r="C68" s="202"/>
      <c r="D68" s="226">
        <v>52188</v>
      </c>
      <c r="E68" s="226"/>
      <c r="F68" s="226">
        <v>10281</v>
      </c>
      <c r="G68" s="226"/>
      <c r="H68" s="229">
        <v>41774</v>
      </c>
      <c r="I68" s="226"/>
      <c r="J68" s="229">
        <v>5400</v>
      </c>
    </row>
    <row r="69" spans="1:10" s="170" customFormat="1" ht="18.75" customHeight="1" x14ac:dyDescent="0.25">
      <c r="A69" s="227" t="s">
        <v>93</v>
      </c>
      <c r="B69" s="202"/>
      <c r="C69" s="202"/>
      <c r="D69" s="226">
        <v>103642</v>
      </c>
      <c r="E69" s="226"/>
      <c r="F69" s="226">
        <v>99832</v>
      </c>
      <c r="G69" s="226"/>
      <c r="H69" s="226">
        <v>67298</v>
      </c>
      <c r="I69" s="226"/>
      <c r="J69" s="226">
        <v>65378</v>
      </c>
    </row>
    <row r="70" spans="1:10" s="170" customFormat="1" ht="18.75" customHeight="1" x14ac:dyDescent="0.25">
      <c r="A70" s="227" t="s">
        <v>57</v>
      </c>
      <c r="B70" s="202"/>
      <c r="C70" s="202"/>
      <c r="D70" s="226">
        <v>357859</v>
      </c>
      <c r="E70" s="226"/>
      <c r="F70" s="226">
        <v>393740</v>
      </c>
      <c r="G70" s="226"/>
      <c r="H70" s="240">
        <v>18588</v>
      </c>
      <c r="I70" s="185"/>
      <c r="J70" s="240">
        <v>55775</v>
      </c>
    </row>
    <row r="71" spans="1:10" s="170" customFormat="1" ht="18.75" customHeight="1" x14ac:dyDescent="0.25">
      <c r="A71" s="227" t="s">
        <v>156</v>
      </c>
      <c r="B71" s="202"/>
      <c r="C71" s="202"/>
      <c r="D71" s="226">
        <v>3504</v>
      </c>
      <c r="E71" s="226"/>
      <c r="F71" s="252">
        <v>6836</v>
      </c>
      <c r="G71" s="226"/>
      <c r="H71" s="229">
        <v>0</v>
      </c>
      <c r="I71" s="185"/>
      <c r="J71" s="229">
        <v>0</v>
      </c>
    </row>
    <row r="72" spans="1:10" s="170" customFormat="1" ht="18.75" customHeight="1" x14ac:dyDescent="0.25">
      <c r="A72" s="230" t="s">
        <v>58</v>
      </c>
      <c r="B72" s="202"/>
      <c r="C72" s="202"/>
      <c r="D72" s="231">
        <f>SUM(D67:D71)</f>
        <v>1291912</v>
      </c>
      <c r="E72" s="232"/>
      <c r="F72" s="231">
        <f>SUM(F67:F71)</f>
        <v>1352979</v>
      </c>
      <c r="G72" s="232"/>
      <c r="H72" s="231">
        <f>SUM(H67:H71)</f>
        <v>450000</v>
      </c>
      <c r="I72" s="232"/>
      <c r="J72" s="231">
        <f>SUM(J67:J71)</f>
        <v>553893</v>
      </c>
    </row>
    <row r="73" spans="1:10" s="170" customFormat="1" ht="5.85" customHeight="1" x14ac:dyDescent="0.25">
      <c r="A73" s="230"/>
      <c r="B73" s="202"/>
      <c r="C73" s="202"/>
      <c r="D73" s="241"/>
      <c r="E73" s="232"/>
      <c r="F73" s="241"/>
      <c r="G73" s="232"/>
      <c r="H73" s="241"/>
      <c r="I73" s="232"/>
      <c r="J73" s="241"/>
    </row>
    <row r="74" spans="1:10" s="170" customFormat="1" ht="18" customHeight="1" x14ac:dyDescent="0.25">
      <c r="A74" s="233" t="s">
        <v>22</v>
      </c>
      <c r="B74" s="202"/>
      <c r="C74" s="202"/>
      <c r="D74" s="242">
        <f>D64+D72</f>
        <v>4911013</v>
      </c>
      <c r="E74" s="232"/>
      <c r="F74" s="242">
        <f>F64+F72</f>
        <v>5389349</v>
      </c>
      <c r="G74" s="232"/>
      <c r="H74" s="242">
        <f>H64+H72</f>
        <v>3289668</v>
      </c>
      <c r="I74" s="232"/>
      <c r="J74" s="242">
        <f>J64+J72</f>
        <v>3679080</v>
      </c>
    </row>
    <row r="75" spans="1:10" s="170" customFormat="1" ht="16.350000000000001" customHeight="1" x14ac:dyDescent="0.25">
      <c r="A75" s="217"/>
      <c r="B75" s="202"/>
      <c r="C75" s="217"/>
      <c r="D75" s="179"/>
      <c r="E75" s="179"/>
      <c r="F75" s="179"/>
      <c r="G75" s="179"/>
      <c r="H75" s="179"/>
      <c r="I75" s="179"/>
      <c r="J75" s="179"/>
    </row>
    <row r="76" spans="1:10" s="170" customFormat="1" ht="18.75" customHeight="1" x14ac:dyDescent="0.25">
      <c r="A76" s="243" t="s">
        <v>107</v>
      </c>
      <c r="B76" s="202"/>
      <c r="C76" s="217"/>
      <c r="D76" s="179"/>
      <c r="E76" s="179"/>
      <c r="F76" s="179"/>
      <c r="G76" s="179"/>
      <c r="H76" s="179"/>
      <c r="I76" s="179"/>
      <c r="J76" s="179"/>
    </row>
    <row r="77" spans="1:10" ht="15" x14ac:dyDescent="0.25">
      <c r="A77" s="170" t="s">
        <v>59</v>
      </c>
      <c r="B77" s="202"/>
      <c r="C77" s="202"/>
      <c r="D77" s="226"/>
      <c r="E77" s="226"/>
      <c r="F77" s="226"/>
      <c r="G77" s="226"/>
      <c r="H77" s="226"/>
      <c r="I77" s="226"/>
      <c r="J77" s="226"/>
    </row>
    <row r="78" spans="1:10" s="170" customFormat="1" ht="18" customHeight="1" thickBot="1" x14ac:dyDescent="0.3">
      <c r="A78" s="285" t="s">
        <v>102</v>
      </c>
      <c r="B78" s="202"/>
      <c r="C78" s="202"/>
      <c r="D78" s="203">
        <v>1022220</v>
      </c>
      <c r="E78" s="204"/>
      <c r="F78" s="203">
        <v>1022220</v>
      </c>
      <c r="G78" s="204"/>
      <c r="H78" s="203">
        <v>1022220</v>
      </c>
      <c r="I78" s="204"/>
      <c r="J78" s="203">
        <v>1022220</v>
      </c>
    </row>
    <row r="79" spans="1:10" s="170" customFormat="1" ht="18" customHeight="1" thickTop="1" x14ac:dyDescent="0.25">
      <c r="A79" s="285" t="s">
        <v>108</v>
      </c>
      <c r="B79" s="202"/>
      <c r="C79" s="202"/>
      <c r="D79" s="204">
        <f>'SCE (conso)-6'!C54</f>
        <v>817776</v>
      </c>
      <c r="E79" s="205"/>
      <c r="F79" s="204">
        <f>'SCE (conso)-6'!C35</f>
        <v>817776</v>
      </c>
      <c r="G79" s="204"/>
      <c r="H79" s="204">
        <f>'SCE-7'!C39</f>
        <v>817776</v>
      </c>
      <c r="I79" s="205"/>
      <c r="J79" s="204">
        <f>'SCE-7'!C27</f>
        <v>817776</v>
      </c>
    </row>
    <row r="80" spans="1:10" s="170" customFormat="1" ht="18" customHeight="1" x14ac:dyDescent="0.25">
      <c r="A80" s="244" t="s">
        <v>139</v>
      </c>
      <c r="B80" s="202"/>
      <c r="C80" s="202"/>
      <c r="D80" s="226"/>
      <c r="E80" s="226"/>
      <c r="F80" s="226"/>
      <c r="G80" s="226"/>
      <c r="H80" s="226"/>
      <c r="I80" s="226"/>
      <c r="J80" s="226"/>
    </row>
    <row r="81" spans="1:10" s="170" customFormat="1" ht="18" customHeight="1" x14ac:dyDescent="0.25">
      <c r="A81" s="244" t="s">
        <v>95</v>
      </c>
      <c r="B81" s="202"/>
      <c r="C81" s="202"/>
      <c r="D81" s="226">
        <f>'SCE (conso)-6'!G54</f>
        <v>504943</v>
      </c>
      <c r="E81" s="226"/>
      <c r="F81" s="226">
        <v>504943</v>
      </c>
      <c r="G81" s="226"/>
      <c r="H81" s="226">
        <f>'SCE-7'!E39</f>
        <v>504943</v>
      </c>
      <c r="I81" s="226"/>
      <c r="J81" s="226">
        <v>504943</v>
      </c>
    </row>
    <row r="82" spans="1:10" s="170" customFormat="1" ht="18" customHeight="1" x14ac:dyDescent="0.25">
      <c r="A82" s="244" t="s">
        <v>138</v>
      </c>
      <c r="B82" s="202"/>
      <c r="C82" s="202"/>
      <c r="D82" s="226">
        <v>17395</v>
      </c>
      <c r="E82" s="226"/>
      <c r="F82" s="226">
        <v>17395</v>
      </c>
      <c r="G82" s="226"/>
      <c r="H82" s="226">
        <v>0</v>
      </c>
      <c r="I82" s="226"/>
      <c r="J82" s="226">
        <v>0</v>
      </c>
    </row>
    <row r="83" spans="1:10" s="170" customFormat="1" ht="18" customHeight="1" x14ac:dyDescent="0.25">
      <c r="A83" s="244" t="s">
        <v>170</v>
      </c>
      <c r="B83" s="202"/>
      <c r="C83" s="202"/>
      <c r="D83" s="226">
        <v>324627</v>
      </c>
      <c r="E83" s="226"/>
      <c r="F83" s="226">
        <v>507176</v>
      </c>
      <c r="G83" s="226"/>
      <c r="H83" s="226">
        <v>0</v>
      </c>
      <c r="I83" s="226"/>
      <c r="J83" s="226">
        <v>0</v>
      </c>
    </row>
    <row r="84" spans="1:10" s="170" customFormat="1" ht="18.75" customHeight="1" x14ac:dyDescent="0.25">
      <c r="A84" s="227" t="s">
        <v>8</v>
      </c>
      <c r="B84" s="202"/>
      <c r="C84" s="202"/>
      <c r="D84" s="226"/>
      <c r="E84" s="226"/>
      <c r="F84" s="226"/>
      <c r="G84" s="226"/>
      <c r="H84" s="226"/>
      <c r="I84" s="226"/>
      <c r="J84" s="226"/>
    </row>
    <row r="85" spans="1:10" s="170" customFormat="1" ht="18" customHeight="1" x14ac:dyDescent="0.25">
      <c r="A85" s="244" t="s">
        <v>60</v>
      </c>
      <c r="B85" s="202"/>
      <c r="C85" s="202"/>
      <c r="D85" s="226"/>
      <c r="E85" s="226"/>
      <c r="F85" s="226"/>
      <c r="G85" s="226"/>
      <c r="H85" s="226"/>
      <c r="I85" s="226"/>
      <c r="J85" s="226"/>
    </row>
    <row r="86" spans="1:10" s="170" customFormat="1" ht="18.75" customHeight="1" x14ac:dyDescent="0.25">
      <c r="A86" s="244" t="s">
        <v>109</v>
      </c>
      <c r="B86" s="202"/>
      <c r="C86" s="202"/>
      <c r="D86" s="252">
        <v>150703</v>
      </c>
      <c r="E86" s="252"/>
      <c r="F86" s="252">
        <v>133188</v>
      </c>
      <c r="G86" s="252"/>
      <c r="H86" s="252">
        <v>88506</v>
      </c>
      <c r="I86" s="252"/>
      <c r="J86" s="252">
        <v>88506</v>
      </c>
    </row>
    <row r="87" spans="1:10" s="170" customFormat="1" ht="18.75" customHeight="1" x14ac:dyDescent="0.25">
      <c r="A87" s="244" t="s">
        <v>190</v>
      </c>
      <c r="B87" s="202"/>
      <c r="C87" s="202"/>
      <c r="D87" s="252">
        <f>'SCE (conso)-6'!O54</f>
        <v>437346</v>
      </c>
      <c r="E87" s="252"/>
      <c r="F87" s="252">
        <v>220140</v>
      </c>
      <c r="G87" s="252"/>
      <c r="H87" s="252">
        <v>973702</v>
      </c>
      <c r="I87" s="252"/>
      <c r="J87" s="252">
        <v>789428</v>
      </c>
    </row>
    <row r="88" spans="1:10" s="170" customFormat="1" ht="18.75" customHeight="1" x14ac:dyDescent="0.25">
      <c r="A88" s="244" t="s">
        <v>110</v>
      </c>
      <c r="B88" s="202"/>
      <c r="C88" s="202"/>
      <c r="D88" s="261">
        <f>'SCE (conso)-6'!Y54</f>
        <v>1361434</v>
      </c>
      <c r="E88" s="252"/>
      <c r="F88" s="261">
        <v>1377275</v>
      </c>
      <c r="G88" s="252"/>
      <c r="H88" s="261">
        <f>'SCE-7'!K39</f>
        <v>457610</v>
      </c>
      <c r="I88" s="252"/>
      <c r="J88" s="261">
        <v>485311</v>
      </c>
    </row>
    <row r="89" spans="1:10" s="170" customFormat="1" ht="18.75" customHeight="1" x14ac:dyDescent="0.25">
      <c r="A89" s="233" t="s">
        <v>258</v>
      </c>
      <c r="B89" s="202"/>
      <c r="C89" s="202"/>
      <c r="D89" s="274">
        <f>SUM(D79:D88)</f>
        <v>3614224</v>
      </c>
      <c r="E89" s="232"/>
      <c r="F89" s="232">
        <f>SUM(F79:F88)</f>
        <v>3577893</v>
      </c>
      <c r="G89" s="232"/>
      <c r="H89" s="232">
        <f>SUM(H79:H88)</f>
        <v>2842537</v>
      </c>
      <c r="I89" s="232"/>
      <c r="J89" s="232">
        <f>SUM(J79:J88)</f>
        <v>2685964</v>
      </c>
    </row>
    <row r="90" spans="1:10" s="170" customFormat="1" ht="18.75" customHeight="1" x14ac:dyDescent="0.25">
      <c r="A90" s="227" t="s">
        <v>70</v>
      </c>
      <c r="B90" s="202"/>
      <c r="C90" s="202"/>
      <c r="D90" s="261">
        <f>'SCE (conso)-6'!AC54</f>
        <v>611848</v>
      </c>
      <c r="E90" s="226"/>
      <c r="F90" s="226">
        <v>513396</v>
      </c>
      <c r="G90" s="226"/>
      <c r="H90" s="245">
        <v>0</v>
      </c>
      <c r="I90" s="199"/>
      <c r="J90" s="245">
        <v>0</v>
      </c>
    </row>
    <row r="91" spans="1:10" s="170" customFormat="1" ht="18.75" customHeight="1" x14ac:dyDescent="0.25">
      <c r="A91" s="233" t="s">
        <v>28</v>
      </c>
      <c r="B91" s="202"/>
      <c r="C91" s="202"/>
      <c r="D91" s="263">
        <f>SUM(D89:D90)</f>
        <v>4226072</v>
      </c>
      <c r="E91" s="232"/>
      <c r="F91" s="231">
        <f>SUM(F89:F90)</f>
        <v>4091289</v>
      </c>
      <c r="G91" s="232"/>
      <c r="H91" s="231">
        <f>SUM(H89:H90)</f>
        <v>2842537</v>
      </c>
      <c r="I91" s="232"/>
      <c r="J91" s="231">
        <f>SUM(J89:J90)</f>
        <v>2685964</v>
      </c>
    </row>
    <row r="92" spans="1:10" s="170" customFormat="1" ht="18.75" customHeight="1" x14ac:dyDescent="0.25">
      <c r="A92" s="233"/>
      <c r="B92" s="202"/>
      <c r="C92" s="202"/>
      <c r="D92" s="232"/>
      <c r="E92" s="232"/>
      <c r="F92" s="232"/>
      <c r="G92" s="232"/>
      <c r="H92" s="232"/>
      <c r="I92" s="232"/>
      <c r="J92" s="232"/>
    </row>
    <row r="93" spans="1:10" s="170" customFormat="1" ht="18.75" customHeight="1" thickBot="1" x14ac:dyDescent="0.3">
      <c r="A93" s="233" t="s">
        <v>111</v>
      </c>
      <c r="B93" s="202"/>
      <c r="C93" s="202"/>
      <c r="D93" s="234">
        <f>+D91+D74</f>
        <v>9137085</v>
      </c>
      <c r="E93" s="232"/>
      <c r="F93" s="234">
        <f>+F91+F74</f>
        <v>9480638</v>
      </c>
      <c r="G93" s="232"/>
      <c r="H93" s="234">
        <f>H91+H74</f>
        <v>6132205</v>
      </c>
      <c r="I93" s="232"/>
      <c r="J93" s="234">
        <f>J91+J74</f>
        <v>6365044</v>
      </c>
    </row>
    <row r="94" spans="1:10" s="170" customFormat="1" ht="15.75" thickTop="1" x14ac:dyDescent="0.25">
      <c r="A94" s="217"/>
      <c r="B94" s="218"/>
      <c r="C94" s="217"/>
      <c r="D94" s="246"/>
      <c r="E94" s="247"/>
      <c r="F94" s="246"/>
      <c r="G94" s="248"/>
      <c r="H94" s="246"/>
      <c r="I94" s="247"/>
      <c r="J94" s="246"/>
    </row>
    <row r="95" spans="1:10" s="170" customFormat="1" ht="18.75" customHeight="1" x14ac:dyDescent="0.25">
      <c r="A95" s="217"/>
      <c r="B95" s="218"/>
      <c r="C95" s="217"/>
      <c r="D95" s="248"/>
      <c r="E95" s="247"/>
      <c r="F95" s="248"/>
      <c r="G95" s="248"/>
      <c r="H95" s="248"/>
      <c r="I95" s="248"/>
      <c r="J95" s="248"/>
    </row>
    <row r="96" spans="1:10" ht="38.25" customHeight="1" x14ac:dyDescent="0.25"/>
    <row r="97" spans="4:10" ht="18.75" customHeight="1" x14ac:dyDescent="0.25">
      <c r="D97" s="246"/>
      <c r="F97" s="246"/>
      <c r="H97" s="246"/>
      <c r="J97" s="246"/>
    </row>
  </sheetData>
  <mergeCells count="10">
    <mergeCell ref="D49:J49"/>
    <mergeCell ref="D4:G4"/>
    <mergeCell ref="H4:J4"/>
    <mergeCell ref="D5:G5"/>
    <mergeCell ref="H5:J5"/>
    <mergeCell ref="D9:J9"/>
    <mergeCell ref="D44:G44"/>
    <mergeCell ref="H44:J44"/>
    <mergeCell ref="D45:G45"/>
    <mergeCell ref="H45:J45"/>
  </mergeCells>
  <pageMargins left="0.8" right="0.8" top="0.48" bottom="0.5" header="0.5" footer="0.5"/>
  <pageSetup paperSize="9" scale="72" firstPageNumber="2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70"/>
  <sheetViews>
    <sheetView topLeftCell="A37" zoomScale="90" zoomScaleNormal="90" zoomScaleSheetLayoutView="53" workbookViewId="0">
      <selection activeCell="D18" sqref="D18"/>
    </sheetView>
  </sheetViews>
  <sheetFormatPr defaultColWidth="9.42578125" defaultRowHeight="22.5" customHeight="1" x14ac:dyDescent="0.25"/>
  <cols>
    <col min="1" max="1" width="70.42578125" style="17" customWidth="1"/>
    <col min="2" max="2" width="6.5703125" style="15" customWidth="1"/>
    <col min="3" max="3" width="1.140625" style="15" customWidth="1"/>
    <col min="4" max="4" width="19.42578125" style="10" bestFit="1" customWidth="1"/>
    <col min="5" max="5" width="1" style="8" customWidth="1"/>
    <col min="6" max="6" width="18.140625" style="10" bestFit="1" customWidth="1"/>
    <col min="7" max="7" width="1.140625" style="8" customWidth="1"/>
    <col min="8" max="8" width="18.5703125" style="21" bestFit="1" customWidth="1"/>
    <col min="9" max="9" width="1.28515625" style="8" customWidth="1"/>
    <col min="10" max="10" width="17.5703125" style="21" bestFit="1" customWidth="1"/>
    <col min="11" max="11" width="15.5703125" style="11" customWidth="1"/>
    <col min="12" max="12" width="10.42578125" style="18" bestFit="1" customWidth="1"/>
    <col min="13" max="13" width="1.42578125" style="18" customWidth="1"/>
    <col min="14" max="14" width="10" style="18" customWidth="1"/>
    <col min="15" max="15" width="5.5703125" style="18" customWidth="1"/>
    <col min="16" max="16384" width="9.42578125" style="18"/>
  </cols>
  <sheetData>
    <row r="1" spans="1:31" s="37" customFormat="1" ht="22.5" customHeight="1" x14ac:dyDescent="0.25">
      <c r="A1" s="3" t="s">
        <v>124</v>
      </c>
      <c r="B1" s="30"/>
      <c r="C1" s="30"/>
      <c r="D1" s="32"/>
      <c r="E1" s="33"/>
      <c r="F1" s="32"/>
      <c r="G1" s="33"/>
      <c r="H1" s="35"/>
      <c r="I1" s="33"/>
      <c r="J1" s="35"/>
      <c r="K1" s="31"/>
      <c r="L1" s="34"/>
      <c r="M1" s="31"/>
      <c r="N1" s="34"/>
      <c r="O1" s="31"/>
      <c r="P1" s="34"/>
      <c r="Q1" s="31"/>
      <c r="R1" s="34"/>
      <c r="S1" s="31"/>
      <c r="T1" s="31"/>
      <c r="U1" s="33"/>
      <c r="V1" s="36"/>
    </row>
    <row r="2" spans="1:31" s="23" customFormat="1" ht="22.5" customHeight="1" x14ac:dyDescent="0.25">
      <c r="A2" s="62" t="s">
        <v>97</v>
      </c>
      <c r="B2" s="30"/>
      <c r="C2" s="30"/>
      <c r="D2" s="63"/>
      <c r="E2" s="33"/>
      <c r="F2" s="63"/>
      <c r="G2" s="33"/>
      <c r="H2" s="34"/>
      <c r="I2" s="33"/>
      <c r="J2" s="34"/>
      <c r="K2" s="42"/>
    </row>
    <row r="3" spans="1:31" ht="22.5" customHeight="1" x14ac:dyDescent="0.25">
      <c r="A3" s="64"/>
      <c r="B3" s="30"/>
      <c r="C3" s="30"/>
      <c r="D3" s="63"/>
      <c r="E3" s="33"/>
      <c r="F3" s="63"/>
      <c r="G3" s="33"/>
      <c r="H3" s="34"/>
      <c r="I3" s="33"/>
      <c r="J3" s="34"/>
      <c r="K3" s="12"/>
    </row>
    <row r="4" spans="1:31" ht="22.5" customHeight="1" x14ac:dyDescent="0.25">
      <c r="A4" s="64" t="s">
        <v>3</v>
      </c>
      <c r="B4" s="30"/>
      <c r="C4" s="30"/>
      <c r="D4" s="322" t="s">
        <v>2</v>
      </c>
      <c r="E4" s="322"/>
      <c r="F4" s="322"/>
      <c r="G4" s="65"/>
      <c r="H4" s="323" t="s">
        <v>15</v>
      </c>
      <c r="I4" s="323"/>
      <c r="J4" s="323"/>
      <c r="K4" s="12"/>
    </row>
    <row r="5" spans="1:31" ht="22.5" customHeight="1" x14ac:dyDescent="0.25">
      <c r="A5" s="64"/>
      <c r="B5" s="30"/>
      <c r="C5" s="30"/>
      <c r="D5" s="322" t="s">
        <v>16</v>
      </c>
      <c r="E5" s="322"/>
      <c r="F5" s="322"/>
      <c r="G5" s="39"/>
      <c r="H5" s="322" t="s">
        <v>16</v>
      </c>
      <c r="I5" s="322"/>
      <c r="J5" s="322"/>
      <c r="K5" s="12"/>
    </row>
    <row r="6" spans="1:31" ht="22.5" customHeight="1" x14ac:dyDescent="0.25">
      <c r="A6" s="64"/>
      <c r="B6" s="30"/>
      <c r="C6" s="30"/>
      <c r="D6" s="324" t="s">
        <v>244</v>
      </c>
      <c r="E6" s="320"/>
      <c r="F6" s="320"/>
      <c r="G6" s="39"/>
      <c r="H6" s="320" t="s">
        <v>244</v>
      </c>
      <c r="I6" s="320"/>
      <c r="J6" s="320"/>
      <c r="K6" s="12"/>
    </row>
    <row r="7" spans="1:31" ht="22.5" customHeight="1" x14ac:dyDescent="0.25">
      <c r="A7" s="64"/>
      <c r="B7" s="30"/>
      <c r="C7" s="30"/>
      <c r="D7" s="320" t="s">
        <v>243</v>
      </c>
      <c r="E7" s="320"/>
      <c r="F7" s="320"/>
      <c r="G7" s="39"/>
      <c r="H7" s="320" t="s">
        <v>243</v>
      </c>
      <c r="I7" s="320"/>
      <c r="J7" s="320"/>
      <c r="K7" s="12"/>
    </row>
    <row r="8" spans="1:31" ht="22.5" customHeight="1" x14ac:dyDescent="0.3">
      <c r="A8" s="64"/>
      <c r="B8" s="38"/>
      <c r="C8" s="38"/>
      <c r="D8" s="66" t="s">
        <v>166</v>
      </c>
      <c r="E8" s="67"/>
      <c r="F8" s="66" t="s">
        <v>140</v>
      </c>
      <c r="G8" s="67"/>
      <c r="H8" s="66" t="s">
        <v>166</v>
      </c>
      <c r="I8" s="67"/>
      <c r="J8" s="66" t="s">
        <v>140</v>
      </c>
      <c r="K8" s="12"/>
      <c r="L8" s="304"/>
      <c r="M8" s="304"/>
      <c r="N8" s="304"/>
      <c r="O8" s="304"/>
      <c r="P8" s="304"/>
      <c r="Q8" s="306"/>
    </row>
    <row r="9" spans="1:31" ht="22.5" customHeight="1" x14ac:dyDescent="0.25">
      <c r="A9" s="68"/>
      <c r="B9" s="30"/>
      <c r="C9" s="30"/>
      <c r="D9" s="321" t="s">
        <v>80</v>
      </c>
      <c r="E9" s="321"/>
      <c r="F9" s="321"/>
      <c r="G9" s="321"/>
      <c r="H9" s="321"/>
      <c r="I9" s="321"/>
      <c r="J9" s="321"/>
      <c r="K9" s="12"/>
      <c r="L9" s="304"/>
      <c r="M9" s="304"/>
      <c r="N9" s="304"/>
      <c r="O9" s="304"/>
      <c r="P9" s="304"/>
      <c r="Q9" s="306"/>
    </row>
    <row r="10" spans="1:31" s="25" customFormat="1" ht="22.5" customHeight="1" x14ac:dyDescent="0.35">
      <c r="A10" s="69" t="s">
        <v>191</v>
      </c>
      <c r="B10" s="70"/>
      <c r="C10" s="70"/>
      <c r="D10" s="71"/>
      <c r="E10" s="72"/>
      <c r="F10" s="71"/>
      <c r="G10" s="72"/>
      <c r="H10" s="73"/>
      <c r="I10" s="72"/>
      <c r="J10" s="73"/>
      <c r="L10" s="304"/>
      <c r="M10" s="304"/>
      <c r="N10" s="304"/>
      <c r="O10" s="304"/>
      <c r="P10" s="304"/>
      <c r="Q10" s="306"/>
      <c r="AE10" s="18"/>
    </row>
    <row r="11" spans="1:31" s="25" customFormat="1" ht="21.75" x14ac:dyDescent="0.3">
      <c r="A11" s="95" t="s">
        <v>96</v>
      </c>
      <c r="B11" s="70"/>
      <c r="C11" s="70"/>
      <c r="D11" s="71">
        <v>2068295</v>
      </c>
      <c r="E11" s="74"/>
      <c r="F11" s="71">
        <v>2175746</v>
      </c>
      <c r="G11" s="74"/>
      <c r="H11" s="71">
        <v>1557294</v>
      </c>
      <c r="I11" s="74"/>
      <c r="J11" s="71">
        <v>1383408</v>
      </c>
      <c r="L11" s="305"/>
      <c r="M11" s="305"/>
      <c r="N11" s="306"/>
      <c r="O11" s="304"/>
      <c r="P11" s="306"/>
      <c r="Q11" s="306"/>
    </row>
    <row r="12" spans="1:31" s="25" customFormat="1" ht="22.5" customHeight="1" x14ac:dyDescent="0.3">
      <c r="A12" s="75" t="s">
        <v>61</v>
      </c>
      <c r="B12" s="70"/>
      <c r="C12" s="70"/>
      <c r="D12" s="71">
        <v>22562</v>
      </c>
      <c r="E12" s="74"/>
      <c r="F12" s="71">
        <v>20040</v>
      </c>
      <c r="G12" s="74"/>
      <c r="H12" s="71">
        <v>11778</v>
      </c>
      <c r="I12" s="74"/>
      <c r="J12" s="71">
        <v>8205</v>
      </c>
      <c r="L12" s="305"/>
      <c r="M12" s="305"/>
      <c r="N12" s="306"/>
      <c r="O12" s="304"/>
      <c r="P12" s="306"/>
      <c r="Q12" s="306"/>
    </row>
    <row r="13" spans="1:31" s="25" customFormat="1" ht="22.5" customHeight="1" x14ac:dyDescent="0.3">
      <c r="A13" s="76" t="s">
        <v>192</v>
      </c>
      <c r="B13" s="70"/>
      <c r="C13" s="70"/>
      <c r="D13" s="77">
        <f>SUM(D11:D12)</f>
        <v>2090857</v>
      </c>
      <c r="E13" s="78"/>
      <c r="F13" s="77">
        <f>SUM(F11:F12)</f>
        <v>2195786</v>
      </c>
      <c r="G13" s="74"/>
      <c r="H13" s="77">
        <f>SUM(H11:H12)</f>
        <v>1569072</v>
      </c>
      <c r="I13" s="74"/>
      <c r="J13" s="77">
        <f>SUM(J11:J12)</f>
        <v>1391613</v>
      </c>
      <c r="L13" s="305"/>
      <c r="M13" s="305"/>
      <c r="N13" s="306"/>
      <c r="O13" s="304"/>
      <c r="P13" s="306"/>
      <c r="Q13" s="306"/>
    </row>
    <row r="14" spans="1:31" ht="22.5" customHeight="1" x14ac:dyDescent="0.3">
      <c r="A14" s="64"/>
      <c r="B14" s="30"/>
      <c r="C14" s="30"/>
      <c r="D14" s="79"/>
      <c r="E14" s="190"/>
      <c r="F14" s="79"/>
      <c r="G14" s="74"/>
      <c r="H14" s="79"/>
      <c r="I14" s="74"/>
      <c r="J14" s="79"/>
      <c r="K14" s="12"/>
      <c r="L14" s="305"/>
      <c r="M14" s="305"/>
      <c r="N14" s="306"/>
      <c r="O14" s="304"/>
      <c r="P14" s="306"/>
      <c r="Q14" s="306"/>
    </row>
    <row r="15" spans="1:31" s="25" customFormat="1" ht="22.5" customHeight="1" x14ac:dyDescent="0.35">
      <c r="A15" s="80" t="s">
        <v>63</v>
      </c>
      <c r="B15" s="70"/>
      <c r="C15" s="70"/>
      <c r="D15" s="73"/>
      <c r="E15" s="72"/>
      <c r="F15" s="73"/>
      <c r="G15" s="72"/>
      <c r="H15" s="73"/>
      <c r="I15" s="74"/>
      <c r="J15" s="73"/>
      <c r="L15" s="305"/>
      <c r="M15" s="305"/>
      <c r="N15" s="306"/>
      <c r="O15" s="304"/>
      <c r="P15" s="306"/>
      <c r="Q15" s="306"/>
    </row>
    <row r="16" spans="1:31" s="25" customFormat="1" ht="22.5" customHeight="1" x14ac:dyDescent="0.3">
      <c r="A16" s="73" t="s">
        <v>130</v>
      </c>
      <c r="B16" s="70"/>
      <c r="C16" s="70"/>
      <c r="D16" s="71">
        <v>1883288</v>
      </c>
      <c r="E16" s="74"/>
      <c r="F16" s="71">
        <v>1784580</v>
      </c>
      <c r="G16" s="74"/>
      <c r="H16" s="71">
        <v>1368669</v>
      </c>
      <c r="I16" s="74"/>
      <c r="J16" s="71">
        <v>1181812</v>
      </c>
      <c r="L16" s="305"/>
      <c r="M16" s="305"/>
      <c r="N16" s="306"/>
      <c r="O16" s="304"/>
      <c r="P16" s="306"/>
      <c r="Q16" s="306"/>
    </row>
    <row r="17" spans="1:17" s="25" customFormat="1" ht="22.5" customHeight="1" x14ac:dyDescent="0.3">
      <c r="A17" s="82" t="s">
        <v>92</v>
      </c>
      <c r="B17" s="70"/>
      <c r="C17" s="70"/>
      <c r="D17" s="71">
        <v>73766</v>
      </c>
      <c r="E17" s="74"/>
      <c r="F17" s="71">
        <v>61988</v>
      </c>
      <c r="G17" s="74"/>
      <c r="H17" s="71">
        <v>57688</v>
      </c>
      <c r="I17" s="74"/>
      <c r="J17" s="71">
        <v>45610</v>
      </c>
      <c r="L17" s="305"/>
      <c r="M17" s="305"/>
      <c r="N17" s="306"/>
      <c r="O17" s="304"/>
      <c r="P17" s="306"/>
      <c r="Q17" s="306"/>
    </row>
    <row r="18" spans="1:17" s="25" customFormat="1" ht="22.5" customHeight="1" x14ac:dyDescent="0.3">
      <c r="A18" s="82" t="s">
        <v>81</v>
      </c>
      <c r="B18" s="70"/>
      <c r="C18" s="70"/>
      <c r="D18" s="71">
        <v>60951</v>
      </c>
      <c r="E18" s="74"/>
      <c r="F18" s="71">
        <v>155005</v>
      </c>
      <c r="G18" s="74"/>
      <c r="H18" s="71">
        <v>42250</v>
      </c>
      <c r="I18" s="74"/>
      <c r="J18" s="71">
        <v>70539</v>
      </c>
      <c r="L18" s="305"/>
      <c r="M18" s="305"/>
      <c r="N18" s="306"/>
      <c r="O18" s="304"/>
      <c r="P18" s="306"/>
      <c r="Q18" s="306"/>
    </row>
    <row r="19" spans="1:17" s="25" customFormat="1" ht="22.5" customHeight="1" x14ac:dyDescent="0.3">
      <c r="A19" s="94" t="s">
        <v>62</v>
      </c>
      <c r="B19" s="70"/>
      <c r="C19" s="70"/>
      <c r="D19" s="250">
        <f>SUM(D16:D18)</f>
        <v>2018005</v>
      </c>
      <c r="E19" s="78"/>
      <c r="F19" s="77">
        <f>SUM(F16:F18)</f>
        <v>2001573</v>
      </c>
      <c r="G19" s="78"/>
      <c r="H19" s="250">
        <f>SUM(H16:H18)</f>
        <v>1468607</v>
      </c>
      <c r="I19" s="78"/>
      <c r="J19" s="77">
        <f>SUM(J16:J18)</f>
        <v>1297961</v>
      </c>
      <c r="L19" s="305"/>
      <c r="M19" s="305"/>
      <c r="N19" s="306"/>
      <c r="O19" s="304"/>
      <c r="P19" s="306"/>
      <c r="Q19" s="306"/>
    </row>
    <row r="20" spans="1:17" s="2" customFormat="1" ht="22.5" customHeight="1" x14ac:dyDescent="0.25">
      <c r="A20" s="83"/>
      <c r="B20" s="84"/>
      <c r="C20" s="84"/>
      <c r="D20" s="85"/>
      <c r="E20" s="85"/>
      <c r="F20" s="85"/>
      <c r="G20" s="85"/>
      <c r="H20" s="85"/>
      <c r="I20" s="85"/>
      <c r="J20" s="85"/>
      <c r="K20" s="28"/>
      <c r="L20" s="305"/>
      <c r="M20" s="305"/>
      <c r="N20" s="306"/>
      <c r="O20" s="304"/>
      <c r="P20" s="306"/>
      <c r="Q20" s="306"/>
    </row>
    <row r="21" spans="1:17" s="25" customFormat="1" ht="22.5" customHeight="1" x14ac:dyDescent="0.3">
      <c r="A21" s="160" t="s">
        <v>161</v>
      </c>
      <c r="B21" s="159"/>
      <c r="C21" s="159"/>
      <c r="D21" s="164">
        <f>D13-D19</f>
        <v>72852</v>
      </c>
      <c r="E21" s="78"/>
      <c r="F21" s="164">
        <f>F13-F19</f>
        <v>194213</v>
      </c>
      <c r="G21" s="78"/>
      <c r="H21" s="164">
        <f>H13-H19</f>
        <v>100465</v>
      </c>
      <c r="I21" s="164"/>
      <c r="J21" s="164">
        <f>J13-J19</f>
        <v>93652</v>
      </c>
      <c r="L21" s="305"/>
      <c r="M21" s="305"/>
      <c r="N21" s="306"/>
      <c r="O21" s="304"/>
      <c r="P21" s="306"/>
      <c r="Q21" s="306"/>
    </row>
    <row r="22" spans="1:17" s="25" customFormat="1" ht="22.5" customHeight="1" x14ac:dyDescent="0.3">
      <c r="A22" s="162" t="s">
        <v>37</v>
      </c>
      <c r="B22" s="159"/>
      <c r="C22" s="159"/>
      <c r="D22" s="165">
        <v>38577</v>
      </c>
      <c r="E22" s="165"/>
      <c r="F22" s="165">
        <v>47120</v>
      </c>
      <c r="G22" s="165"/>
      <c r="H22" s="165">
        <v>32146</v>
      </c>
      <c r="I22" s="165"/>
      <c r="J22" s="165">
        <v>32405</v>
      </c>
      <c r="L22" s="305"/>
      <c r="M22" s="305"/>
      <c r="N22" s="306"/>
      <c r="O22" s="304"/>
      <c r="P22" s="306"/>
      <c r="Q22" s="306"/>
    </row>
    <row r="23" spans="1:17" s="25" customFormat="1" ht="22.5" customHeight="1" x14ac:dyDescent="0.3">
      <c r="A23" s="162" t="s">
        <v>128</v>
      </c>
      <c r="B23" s="70"/>
      <c r="C23" s="70"/>
      <c r="D23" s="166">
        <v>833</v>
      </c>
      <c r="E23" s="72"/>
      <c r="F23" s="166">
        <v>472</v>
      </c>
      <c r="G23" s="72"/>
      <c r="H23" s="166">
        <v>0</v>
      </c>
      <c r="I23" s="72"/>
      <c r="J23" s="166">
        <v>0</v>
      </c>
      <c r="L23" s="305"/>
      <c r="M23" s="305"/>
      <c r="N23" s="306"/>
      <c r="O23" s="304"/>
      <c r="P23" s="306"/>
      <c r="Q23" s="306"/>
    </row>
    <row r="24" spans="1:17" s="25" customFormat="1" ht="22.5" customHeight="1" x14ac:dyDescent="0.3">
      <c r="A24" s="163" t="s">
        <v>145</v>
      </c>
      <c r="B24" s="70"/>
      <c r="C24" s="70"/>
      <c r="D24" s="85">
        <f>D21-D22-D23</f>
        <v>33442</v>
      </c>
      <c r="E24" s="78"/>
      <c r="F24" s="85">
        <f>F21-F22-F23</f>
        <v>146621</v>
      </c>
      <c r="G24" s="78"/>
      <c r="H24" s="85">
        <f>H21-H22-H23</f>
        <v>68319</v>
      </c>
      <c r="I24" s="78"/>
      <c r="J24" s="85">
        <f>J21-J22-J23</f>
        <v>61247</v>
      </c>
      <c r="L24" s="305"/>
      <c r="M24" s="305"/>
      <c r="N24" s="306"/>
      <c r="O24" s="304"/>
      <c r="P24" s="306"/>
      <c r="Q24" s="306"/>
    </row>
    <row r="25" spans="1:17" s="25" customFormat="1" ht="22.5" customHeight="1" x14ac:dyDescent="0.3">
      <c r="A25" s="162" t="s">
        <v>257</v>
      </c>
      <c r="B25" s="70"/>
      <c r="C25" s="70"/>
      <c r="D25" s="166">
        <v>-79</v>
      </c>
      <c r="E25" s="72"/>
      <c r="F25" s="166">
        <v>36650</v>
      </c>
      <c r="G25" s="72"/>
      <c r="H25" s="166">
        <v>-1496</v>
      </c>
      <c r="I25" s="72"/>
      <c r="J25" s="166">
        <v>12961</v>
      </c>
      <c r="L25" s="305"/>
      <c r="M25" s="305"/>
      <c r="N25" s="306"/>
      <c r="O25" s="304"/>
      <c r="P25" s="306"/>
      <c r="Q25" s="306"/>
    </row>
    <row r="26" spans="1:17" s="25" customFormat="1" ht="22.5" customHeight="1" thickBot="1" x14ac:dyDescent="0.35">
      <c r="A26" s="161" t="s">
        <v>144</v>
      </c>
      <c r="B26" s="70"/>
      <c r="C26" s="70"/>
      <c r="D26" s="88">
        <f>D24-D25</f>
        <v>33521</v>
      </c>
      <c r="E26" s="78"/>
      <c r="F26" s="88">
        <f>F24-F25</f>
        <v>109971</v>
      </c>
      <c r="G26" s="78"/>
      <c r="H26" s="88">
        <f>H24-H25</f>
        <v>69815</v>
      </c>
      <c r="I26" s="78"/>
      <c r="J26" s="88">
        <f>J24-J25</f>
        <v>48286</v>
      </c>
      <c r="L26" s="305"/>
      <c r="M26" s="305"/>
      <c r="N26" s="306"/>
      <c r="O26" s="304"/>
      <c r="P26" s="306"/>
      <c r="Q26" s="306"/>
    </row>
    <row r="27" spans="1:17" s="25" customFormat="1" ht="22.5" customHeight="1" thickTop="1" x14ac:dyDescent="0.25">
      <c r="A27" s="83"/>
      <c r="B27" s="84"/>
      <c r="C27" s="84"/>
      <c r="D27" s="62"/>
      <c r="E27" s="85"/>
      <c r="F27" s="62"/>
      <c r="G27" s="85"/>
      <c r="H27" s="85"/>
      <c r="I27" s="85"/>
      <c r="J27" s="85"/>
      <c r="L27" s="305"/>
      <c r="M27" s="305"/>
      <c r="N27" s="306"/>
      <c r="O27" s="304"/>
      <c r="P27" s="306"/>
      <c r="Q27" s="306"/>
    </row>
    <row r="28" spans="1:17" s="25" customFormat="1" ht="22.5" customHeight="1" x14ac:dyDescent="0.3">
      <c r="A28" s="86" t="s">
        <v>64</v>
      </c>
      <c r="B28" s="70"/>
      <c r="C28" s="70"/>
      <c r="D28" s="87"/>
      <c r="E28" s="78"/>
      <c r="F28" s="87"/>
      <c r="G28" s="78"/>
      <c r="H28" s="87"/>
      <c r="I28" s="78"/>
      <c r="J28" s="87"/>
      <c r="L28" s="305"/>
      <c r="M28" s="305"/>
      <c r="N28" s="306"/>
      <c r="O28" s="304"/>
      <c r="P28" s="306"/>
      <c r="Q28" s="306"/>
    </row>
    <row r="29" spans="1:17" s="25" customFormat="1" ht="22.5" customHeight="1" x14ac:dyDescent="0.35">
      <c r="A29" s="89" t="s">
        <v>122</v>
      </c>
      <c r="B29" s="70"/>
      <c r="C29" s="70"/>
      <c r="D29" s="87"/>
      <c r="E29" s="78"/>
      <c r="F29" s="87"/>
      <c r="G29" s="78"/>
      <c r="H29" s="87"/>
      <c r="I29" s="78"/>
      <c r="J29" s="87"/>
      <c r="K29" s="73"/>
      <c r="L29" s="305"/>
      <c r="M29" s="305"/>
      <c r="N29" s="306"/>
      <c r="O29" s="304"/>
      <c r="P29" s="306"/>
      <c r="Q29" s="306"/>
    </row>
    <row r="30" spans="1:17" s="25" customFormat="1" ht="22.5" customHeight="1" x14ac:dyDescent="0.3">
      <c r="A30" s="73" t="s">
        <v>193</v>
      </c>
      <c r="B30" s="70"/>
      <c r="C30" s="70"/>
      <c r="D30" s="253">
        <v>2688</v>
      </c>
      <c r="E30" s="74"/>
      <c r="F30" s="253">
        <v>-39</v>
      </c>
      <c r="G30" s="74"/>
      <c r="H30" s="254">
        <v>0</v>
      </c>
      <c r="I30" s="81"/>
      <c r="J30" s="254">
        <v>0</v>
      </c>
      <c r="K30" s="73"/>
      <c r="L30" s="305"/>
      <c r="M30" s="305"/>
      <c r="N30" s="306"/>
      <c r="O30" s="304"/>
      <c r="P30" s="306"/>
      <c r="Q30" s="306"/>
    </row>
    <row r="31" spans="1:17" s="25" customFormat="1" ht="22.5" customHeight="1" x14ac:dyDescent="0.3">
      <c r="A31" s="86" t="s">
        <v>134</v>
      </c>
      <c r="B31" s="70"/>
      <c r="C31" s="70"/>
      <c r="D31" s="90">
        <f>SUM(D30:D30)</f>
        <v>2688</v>
      </c>
      <c r="E31" s="91"/>
      <c r="F31" s="90">
        <f>SUM(F30:F30)</f>
        <v>-39</v>
      </c>
      <c r="G31" s="91"/>
      <c r="H31" s="311">
        <f>H30</f>
        <v>0</v>
      </c>
      <c r="I31" s="92"/>
      <c r="J31" s="311">
        <f>SUM(J30:J30)</f>
        <v>0</v>
      </c>
      <c r="K31" s="73"/>
      <c r="L31" s="305"/>
      <c r="M31" s="305"/>
      <c r="N31" s="306"/>
      <c r="O31" s="304"/>
      <c r="P31" s="306"/>
      <c r="Q31" s="306"/>
    </row>
    <row r="32" spans="1:17" s="2" customFormat="1" ht="22.5" customHeight="1" x14ac:dyDescent="0.25">
      <c r="A32" s="62" t="s">
        <v>143</v>
      </c>
      <c r="F32" s="171"/>
      <c r="H32" s="171"/>
      <c r="J32" s="171"/>
      <c r="K32" s="145"/>
      <c r="L32" s="305"/>
      <c r="M32" s="305"/>
      <c r="N32" s="306"/>
      <c r="O32" s="304"/>
      <c r="P32" s="306"/>
      <c r="Q32" s="306"/>
    </row>
    <row r="33" spans="1:17" s="2" customFormat="1" ht="22.5" customHeight="1" x14ac:dyDescent="0.25">
      <c r="A33" s="62" t="s">
        <v>127</v>
      </c>
      <c r="D33" s="153">
        <f>D31</f>
        <v>2688</v>
      </c>
      <c r="E33" s="145"/>
      <c r="F33" s="153">
        <f>F31</f>
        <v>-39</v>
      </c>
      <c r="G33" s="145"/>
      <c r="H33" s="254">
        <f>H31</f>
        <v>0</v>
      </c>
      <c r="I33" s="145"/>
      <c r="J33" s="254">
        <f>J31</f>
        <v>0</v>
      </c>
      <c r="K33" s="145"/>
      <c r="L33" s="305"/>
      <c r="M33" s="305"/>
      <c r="N33" s="306"/>
      <c r="O33" s="304"/>
      <c r="P33" s="306"/>
      <c r="Q33" s="306"/>
    </row>
    <row r="34" spans="1:17" s="2" customFormat="1" ht="22.5" customHeight="1" thickBot="1" x14ac:dyDescent="0.3">
      <c r="A34" s="62" t="s">
        <v>142</v>
      </c>
      <c r="D34" s="151">
        <f>D26-D33</f>
        <v>30833</v>
      </c>
      <c r="E34" s="145"/>
      <c r="F34" s="151">
        <f>F26-F33</f>
        <v>110010</v>
      </c>
      <c r="G34" s="145"/>
      <c r="H34" s="151">
        <f>H26-H33</f>
        <v>69815</v>
      </c>
      <c r="I34" s="145"/>
      <c r="J34" s="151">
        <f>J26-J33</f>
        <v>48286</v>
      </c>
      <c r="K34" s="145"/>
      <c r="L34" s="305"/>
      <c r="M34" s="305"/>
      <c r="N34" s="306"/>
      <c r="O34" s="304"/>
      <c r="P34" s="306"/>
      <c r="Q34" s="306"/>
    </row>
    <row r="35" spans="1:17" s="2" customFormat="1" ht="22.5" customHeight="1" thickTop="1" x14ac:dyDescent="0.25">
      <c r="A35" s="62"/>
      <c r="D35" s="145"/>
      <c r="E35" s="145"/>
      <c r="F35" s="145"/>
      <c r="G35" s="145"/>
      <c r="H35" s="145"/>
      <c r="I35" s="145"/>
      <c r="J35" s="145"/>
      <c r="K35" s="145"/>
      <c r="L35" s="305"/>
      <c r="M35" s="305"/>
      <c r="N35" s="306"/>
      <c r="O35" s="304"/>
      <c r="P35" s="306"/>
      <c r="Q35" s="306"/>
    </row>
    <row r="36" spans="1:17" s="2" customFormat="1" ht="22.5" customHeight="1" x14ac:dyDescent="0.3">
      <c r="A36" s="86" t="s">
        <v>154</v>
      </c>
      <c r="D36" s="145"/>
      <c r="E36" s="145"/>
      <c r="F36" s="145"/>
      <c r="G36" s="145"/>
      <c r="H36" s="145"/>
      <c r="I36" s="145"/>
      <c r="J36" s="145"/>
      <c r="K36" s="145"/>
      <c r="L36" s="305"/>
      <c r="M36" s="305"/>
      <c r="N36" s="306"/>
      <c r="O36" s="304"/>
      <c r="P36" s="306"/>
      <c r="Q36" s="306"/>
    </row>
    <row r="37" spans="1:17" s="25" customFormat="1" ht="22.5" customHeight="1" x14ac:dyDescent="0.3">
      <c r="A37" s="73" t="s">
        <v>113</v>
      </c>
      <c r="D37" s="71">
        <f>D39-D38</f>
        <v>48296</v>
      </c>
      <c r="E37" s="71"/>
      <c r="F37" s="71">
        <f>F26-F38</f>
        <v>134577</v>
      </c>
      <c r="G37" s="71"/>
      <c r="H37" s="71">
        <f>H26</f>
        <v>69815</v>
      </c>
      <c r="I37" s="71"/>
      <c r="J37" s="71">
        <f>J26-J38</f>
        <v>48286</v>
      </c>
      <c r="K37" s="73"/>
      <c r="L37" s="305"/>
      <c r="M37" s="305"/>
      <c r="N37" s="306"/>
      <c r="O37" s="304"/>
      <c r="P37" s="306"/>
      <c r="Q37" s="306"/>
    </row>
    <row r="38" spans="1:17" s="25" customFormat="1" ht="22.5" customHeight="1" x14ac:dyDescent="0.3">
      <c r="A38" s="73" t="s">
        <v>41</v>
      </c>
      <c r="D38" s="71">
        <v>-14775</v>
      </c>
      <c r="E38" s="71"/>
      <c r="F38" s="71">
        <v>-24606</v>
      </c>
      <c r="G38" s="71"/>
      <c r="H38" s="168">
        <v>0</v>
      </c>
      <c r="I38" s="71"/>
      <c r="J38" s="168">
        <v>0</v>
      </c>
      <c r="K38" s="73"/>
      <c r="L38" s="305"/>
      <c r="M38" s="305"/>
      <c r="N38" s="306"/>
      <c r="O38" s="304"/>
      <c r="P38" s="306"/>
      <c r="Q38" s="306"/>
    </row>
    <row r="39" spans="1:17" ht="22.5" customHeight="1" thickBot="1" x14ac:dyDescent="0.3">
      <c r="A39" s="83" t="s">
        <v>144</v>
      </c>
      <c r="D39" s="146">
        <f>D26</f>
        <v>33521</v>
      </c>
      <c r="E39" s="144"/>
      <c r="F39" s="146">
        <f>SUM(F37:F38)</f>
        <v>109971</v>
      </c>
      <c r="G39" s="144"/>
      <c r="H39" s="146">
        <f>SUM(H37:H38)</f>
        <v>69815</v>
      </c>
      <c r="I39" s="144"/>
      <c r="J39" s="146">
        <f t="shared" ref="J39" si="0">SUM(J37:J38)</f>
        <v>48286</v>
      </c>
      <c r="K39" s="147"/>
      <c r="L39" s="305"/>
      <c r="M39" s="305"/>
      <c r="N39" s="306"/>
      <c r="O39" s="304"/>
      <c r="P39" s="306"/>
      <c r="Q39" s="306"/>
    </row>
    <row r="40" spans="1:17" ht="22.5" customHeight="1" thickTop="1" x14ac:dyDescent="0.3">
      <c r="A40" s="86"/>
      <c r="D40" s="144"/>
      <c r="E40" s="148"/>
      <c r="F40" s="144"/>
      <c r="G40" s="148"/>
      <c r="H40" s="149"/>
      <c r="I40" s="148"/>
      <c r="J40" s="149"/>
      <c r="K40" s="147"/>
      <c r="L40" s="305"/>
      <c r="M40" s="305"/>
      <c r="N40" s="306"/>
      <c r="O40" s="304"/>
      <c r="P40" s="306"/>
      <c r="Q40" s="306"/>
    </row>
    <row r="41" spans="1:17" ht="22.5" customHeight="1" x14ac:dyDescent="0.25">
      <c r="A41" s="83" t="s">
        <v>163</v>
      </c>
      <c r="D41" s="144"/>
      <c r="E41" s="148"/>
      <c r="F41" s="144"/>
      <c r="G41" s="148"/>
      <c r="H41" s="149"/>
      <c r="I41" s="148"/>
      <c r="J41" s="149"/>
      <c r="K41" s="147"/>
      <c r="L41" s="305"/>
      <c r="M41" s="305"/>
      <c r="N41" s="306"/>
      <c r="O41" s="304"/>
      <c r="P41" s="306"/>
      <c r="Q41" s="306"/>
    </row>
    <row r="42" spans="1:17" ht="22.5" customHeight="1" x14ac:dyDescent="0.25">
      <c r="A42" s="64" t="s">
        <v>112</v>
      </c>
      <c r="D42" s="144">
        <f>D44-D43</f>
        <v>46815</v>
      </c>
      <c r="E42" s="144"/>
      <c r="F42" s="144">
        <v>135565</v>
      </c>
      <c r="G42" s="144"/>
      <c r="H42" s="144">
        <f>H34</f>
        <v>69815</v>
      </c>
      <c r="I42" s="144"/>
      <c r="J42" s="144">
        <f>J34-J43</f>
        <v>48286</v>
      </c>
      <c r="K42" s="147"/>
      <c r="L42" s="305"/>
      <c r="M42" s="305"/>
      <c r="N42" s="306"/>
      <c r="O42" s="304"/>
      <c r="P42" s="306"/>
      <c r="Q42" s="306"/>
    </row>
    <row r="43" spans="1:17" ht="22.5" customHeight="1" x14ac:dyDescent="0.3">
      <c r="A43" s="64" t="s">
        <v>78</v>
      </c>
      <c r="D43" s="144">
        <v>-15982</v>
      </c>
      <c r="E43" s="148"/>
      <c r="F43" s="144">
        <v>-25555</v>
      </c>
      <c r="G43" s="148"/>
      <c r="H43" s="168">
        <v>0</v>
      </c>
      <c r="I43" s="71"/>
      <c r="J43" s="168">
        <v>0</v>
      </c>
      <c r="K43" s="147"/>
      <c r="L43" s="305"/>
      <c r="M43" s="305"/>
      <c r="N43" s="306"/>
      <c r="O43" s="304"/>
      <c r="P43" s="306"/>
      <c r="Q43" s="306"/>
    </row>
    <row r="44" spans="1:17" ht="22.5" customHeight="1" thickBot="1" x14ac:dyDescent="0.3">
      <c r="A44" s="83" t="s">
        <v>162</v>
      </c>
      <c r="D44" s="146">
        <f>D34</f>
        <v>30833</v>
      </c>
      <c r="E44" s="144"/>
      <c r="F44" s="146">
        <f>SUM(F42:F43)</f>
        <v>110010</v>
      </c>
      <c r="G44" s="144"/>
      <c r="H44" s="146">
        <f t="shared" ref="H44" si="1">SUM(H42:H43)</f>
        <v>69815</v>
      </c>
      <c r="I44" s="144"/>
      <c r="J44" s="146">
        <f t="shared" ref="J44" si="2">SUM(J42:J43)</f>
        <v>48286</v>
      </c>
      <c r="K44" s="147"/>
      <c r="L44" s="305"/>
      <c r="M44" s="305"/>
      <c r="N44" s="306"/>
      <c r="O44" s="304"/>
      <c r="P44" s="306"/>
      <c r="Q44" s="306"/>
    </row>
    <row r="45" spans="1:17" ht="22.5" customHeight="1" thickTop="1" x14ac:dyDescent="0.25">
      <c r="A45" s="83"/>
      <c r="D45" s="144"/>
      <c r="E45" s="148"/>
      <c r="F45" s="144"/>
      <c r="G45" s="148"/>
      <c r="H45" s="149"/>
      <c r="I45" s="148"/>
      <c r="J45" s="149"/>
      <c r="K45" s="147"/>
      <c r="L45" s="305"/>
      <c r="M45" s="305"/>
      <c r="N45" s="306"/>
      <c r="O45" s="304"/>
      <c r="P45" s="306"/>
      <c r="Q45" s="306"/>
    </row>
    <row r="46" spans="1:17" ht="22.5" customHeight="1" x14ac:dyDescent="0.3">
      <c r="A46" s="94" t="s">
        <v>203</v>
      </c>
      <c r="B46" s="30"/>
      <c r="D46" s="144"/>
      <c r="E46" s="148"/>
      <c r="F46" s="144"/>
      <c r="G46" s="148"/>
      <c r="H46" s="149"/>
      <c r="I46" s="148"/>
      <c r="J46" s="149"/>
      <c r="K46" s="147"/>
      <c r="L46" s="305"/>
      <c r="M46" s="305"/>
      <c r="N46" s="306"/>
      <c r="O46" s="304"/>
      <c r="P46" s="306"/>
      <c r="Q46" s="306"/>
    </row>
    <row r="47" spans="1:17" ht="22.5" customHeight="1" thickBot="1" x14ac:dyDescent="0.35">
      <c r="A47" s="82" t="s">
        <v>204</v>
      </c>
      <c r="D47" s="152">
        <v>0.06</v>
      </c>
      <c r="E47" s="150"/>
      <c r="F47" s="152">
        <v>0.19</v>
      </c>
      <c r="G47" s="150"/>
      <c r="H47" s="152">
        <v>0.09</v>
      </c>
      <c r="I47" s="150"/>
      <c r="J47" s="152">
        <v>7.0000000000000007E-2</v>
      </c>
      <c r="K47" s="147"/>
    </row>
    <row r="48" spans="1:17" ht="22.5" customHeight="1" thickTop="1" x14ac:dyDescent="0.25">
      <c r="A48" s="2"/>
      <c r="D48" s="144"/>
      <c r="E48" s="148"/>
      <c r="F48" s="144"/>
      <c r="G48" s="148"/>
      <c r="H48" s="149"/>
      <c r="I48" s="148"/>
      <c r="J48" s="149"/>
      <c r="K48" s="147"/>
    </row>
    <row r="49" spans="1:11" ht="22.5" customHeight="1" x14ac:dyDescent="0.25">
      <c r="A49" s="25"/>
      <c r="D49" s="144"/>
      <c r="E49" s="148"/>
      <c r="F49" s="144"/>
      <c r="G49" s="148"/>
      <c r="H49" s="149"/>
      <c r="I49" s="148"/>
      <c r="J49" s="149"/>
      <c r="K49" s="147"/>
    </row>
    <row r="50" spans="1:11" ht="22.5" customHeight="1" x14ac:dyDescent="0.25">
      <c r="A50" s="25"/>
      <c r="D50" s="144"/>
      <c r="E50" s="148"/>
      <c r="F50" s="144"/>
      <c r="G50" s="148"/>
      <c r="H50" s="149"/>
      <c r="I50" s="148"/>
      <c r="J50" s="149"/>
      <c r="K50" s="147"/>
    </row>
    <row r="51" spans="1:11" ht="22.5" customHeight="1" x14ac:dyDescent="0.25">
      <c r="D51" s="12"/>
      <c r="E51" s="142"/>
      <c r="F51" s="12"/>
      <c r="G51" s="142"/>
      <c r="H51" s="143"/>
      <c r="I51" s="142"/>
      <c r="J51" s="143"/>
    </row>
    <row r="52" spans="1:11" ht="22.5" customHeight="1" x14ac:dyDescent="0.25">
      <c r="D52" s="12"/>
      <c r="E52" s="142"/>
      <c r="F52" s="12"/>
      <c r="G52" s="142"/>
      <c r="H52" s="143"/>
      <c r="I52" s="142"/>
      <c r="J52" s="143"/>
    </row>
    <row r="53" spans="1:11" ht="22.5" customHeight="1" x14ac:dyDescent="0.25">
      <c r="D53" s="12"/>
      <c r="E53" s="142"/>
      <c r="F53" s="12"/>
      <c r="G53" s="142"/>
      <c r="H53" s="143"/>
      <c r="I53" s="143"/>
      <c r="J53" s="143"/>
    </row>
    <row r="54" spans="1:11" ht="22.5" customHeight="1" x14ac:dyDescent="0.25">
      <c r="D54" s="12"/>
      <c r="E54" s="142"/>
      <c r="F54" s="12"/>
      <c r="G54" s="142"/>
      <c r="H54" s="143"/>
      <c r="I54" s="142"/>
      <c r="J54" s="143"/>
    </row>
    <row r="55" spans="1:11" ht="22.5" customHeight="1" x14ac:dyDescent="0.25">
      <c r="D55" s="12"/>
      <c r="E55" s="142"/>
      <c r="F55" s="12"/>
      <c r="G55" s="142"/>
      <c r="H55" s="143"/>
      <c r="I55" s="142"/>
      <c r="J55" s="143"/>
    </row>
    <row r="56" spans="1:11" ht="22.5" customHeight="1" x14ac:dyDescent="0.25">
      <c r="D56" s="12"/>
      <c r="E56" s="142"/>
      <c r="F56" s="12"/>
      <c r="G56" s="142"/>
      <c r="H56" s="143"/>
      <c r="I56" s="142"/>
      <c r="J56" s="143"/>
    </row>
    <row r="57" spans="1:11" ht="22.5" customHeight="1" x14ac:dyDescent="0.25">
      <c r="D57" s="12"/>
      <c r="E57" s="142"/>
      <c r="F57" s="12"/>
      <c r="G57" s="142"/>
      <c r="H57" s="143"/>
      <c r="I57" s="142"/>
      <c r="J57" s="143"/>
    </row>
    <row r="58" spans="1:11" ht="22.5" customHeight="1" x14ac:dyDescent="0.25">
      <c r="D58" s="12"/>
      <c r="E58" s="142"/>
      <c r="F58" s="12"/>
      <c r="G58" s="142"/>
      <c r="H58" s="143"/>
      <c r="I58" s="142"/>
      <c r="J58" s="143"/>
    </row>
    <row r="59" spans="1:11" ht="22.5" customHeight="1" x14ac:dyDescent="0.25">
      <c r="D59" s="12"/>
      <c r="E59" s="142"/>
      <c r="F59" s="12"/>
      <c r="G59" s="142"/>
      <c r="H59" s="143"/>
      <c r="I59" s="142"/>
      <c r="J59" s="143"/>
    </row>
    <row r="60" spans="1:11" ht="22.5" customHeight="1" x14ac:dyDescent="0.25">
      <c r="D60" s="12"/>
      <c r="E60" s="142"/>
      <c r="F60" s="12"/>
      <c r="G60" s="142"/>
      <c r="H60" s="143"/>
      <c r="I60" s="142"/>
      <c r="J60" s="143"/>
    </row>
    <row r="61" spans="1:11" ht="22.5" customHeight="1" x14ac:dyDescent="0.25">
      <c r="D61" s="12"/>
      <c r="E61" s="142"/>
      <c r="F61" s="12"/>
      <c r="G61" s="142"/>
      <c r="H61" s="143"/>
      <c r="I61" s="142"/>
      <c r="J61" s="143"/>
    </row>
    <row r="62" spans="1:11" ht="22.5" customHeight="1" x14ac:dyDescent="0.25">
      <c r="D62" s="12"/>
      <c r="E62" s="142"/>
      <c r="F62" s="12"/>
      <c r="G62" s="142"/>
      <c r="H62" s="143"/>
      <c r="I62" s="142"/>
      <c r="J62" s="143"/>
    </row>
    <row r="63" spans="1:11" ht="22.5" customHeight="1" x14ac:dyDescent="0.25">
      <c r="D63" s="12"/>
      <c r="E63" s="142"/>
      <c r="F63" s="12"/>
      <c r="G63" s="142"/>
      <c r="H63" s="143"/>
      <c r="I63" s="142"/>
      <c r="J63" s="143"/>
    </row>
    <row r="64" spans="1:11" ht="22.5" customHeight="1" x14ac:dyDescent="0.25">
      <c r="D64" s="12"/>
      <c r="E64" s="142"/>
      <c r="F64" s="12"/>
      <c r="G64" s="142"/>
      <c r="H64" s="143"/>
      <c r="I64" s="142"/>
      <c r="J64" s="143"/>
    </row>
    <row r="65" spans="4:10" ht="22.5" customHeight="1" x14ac:dyDescent="0.25">
      <c r="D65" s="12"/>
      <c r="E65" s="142"/>
      <c r="F65" s="12"/>
      <c r="G65" s="142"/>
      <c r="H65" s="143"/>
      <c r="I65" s="142"/>
      <c r="J65" s="143"/>
    </row>
    <row r="66" spans="4:10" ht="22.5" customHeight="1" x14ac:dyDescent="0.25">
      <c r="D66" s="12"/>
      <c r="E66" s="142"/>
      <c r="F66" s="12"/>
      <c r="G66" s="142"/>
      <c r="H66" s="143"/>
      <c r="I66" s="142"/>
      <c r="J66" s="143"/>
    </row>
    <row r="67" spans="4:10" ht="22.5" customHeight="1" x14ac:dyDescent="0.25">
      <c r="D67" s="12"/>
      <c r="E67" s="142"/>
      <c r="F67" s="12"/>
      <c r="G67" s="142"/>
      <c r="H67" s="143"/>
      <c r="I67" s="142"/>
      <c r="J67" s="143"/>
    </row>
    <row r="68" spans="4:10" ht="22.5" customHeight="1" x14ac:dyDescent="0.25">
      <c r="D68" s="12"/>
      <c r="E68" s="142"/>
      <c r="F68" s="12"/>
      <c r="G68" s="142"/>
      <c r="H68" s="143"/>
      <c r="I68" s="142"/>
      <c r="J68" s="143"/>
    </row>
    <row r="69" spans="4:10" ht="22.5" customHeight="1" x14ac:dyDescent="0.25">
      <c r="D69" s="12"/>
      <c r="E69" s="142"/>
      <c r="F69" s="12"/>
      <c r="G69" s="142"/>
      <c r="H69" s="143"/>
      <c r="I69" s="142"/>
      <c r="J69" s="143"/>
    </row>
    <row r="70" spans="4:10" ht="22.5" customHeight="1" x14ac:dyDescent="0.25">
      <c r="D70" s="12"/>
      <c r="E70" s="142"/>
      <c r="F70" s="12"/>
      <c r="G70" s="142"/>
      <c r="H70" s="143"/>
      <c r="I70" s="142"/>
      <c r="J70" s="143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5" firstPageNumber="4" fitToHeight="4" orientation="portrait" useFirstPageNumber="1" r:id="rId1"/>
  <headerFooter alignWithMargins="0">
    <oddFooter>&amp;L&amp;16The accompanying notes are an integral part of these interim financial statements.
&amp;C&amp;16&amp;P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70"/>
  <sheetViews>
    <sheetView topLeftCell="A24" zoomScale="70" zoomScaleNormal="70" zoomScaleSheetLayoutView="78" workbookViewId="0">
      <selection activeCell="M38" sqref="M38"/>
    </sheetView>
  </sheetViews>
  <sheetFormatPr defaultColWidth="9.42578125" defaultRowHeight="22.5" customHeight="1" x14ac:dyDescent="0.25"/>
  <cols>
    <col min="1" max="1" width="70.42578125" style="17" customWidth="1"/>
    <col min="2" max="2" width="6.5703125" style="15" customWidth="1"/>
    <col min="3" max="3" width="1.140625" style="15" customWidth="1"/>
    <col min="4" max="4" width="19.42578125" style="10" bestFit="1" customWidth="1"/>
    <col min="5" max="5" width="1" style="8" customWidth="1"/>
    <col min="6" max="6" width="18.140625" style="10" bestFit="1" customWidth="1"/>
    <col min="7" max="7" width="1.140625" style="8" customWidth="1"/>
    <col min="8" max="8" width="18.5703125" style="21" bestFit="1" customWidth="1"/>
    <col min="9" max="9" width="1.28515625" style="8" customWidth="1"/>
    <col min="10" max="10" width="17.5703125" style="21" bestFit="1" customWidth="1"/>
    <col min="11" max="11" width="15.5703125" style="11" customWidth="1"/>
    <col min="12" max="16384" width="9.42578125" style="18"/>
  </cols>
  <sheetData>
    <row r="1" spans="1:21" s="37" customFormat="1" ht="22.5" customHeight="1" x14ac:dyDescent="0.25">
      <c r="A1" s="3" t="s">
        <v>124</v>
      </c>
      <c r="B1" s="30"/>
      <c r="C1" s="30"/>
      <c r="D1" s="32"/>
      <c r="E1" s="33"/>
      <c r="F1" s="32"/>
      <c r="G1" s="33"/>
      <c r="H1" s="35"/>
      <c r="I1" s="33"/>
      <c r="J1" s="35"/>
      <c r="K1" s="31"/>
      <c r="L1" s="36"/>
    </row>
    <row r="2" spans="1:21" s="180" customFormat="1" ht="22.5" customHeight="1" x14ac:dyDescent="0.25">
      <c r="A2" s="62" t="s">
        <v>97</v>
      </c>
      <c r="B2" s="30"/>
      <c r="C2" s="30"/>
      <c r="D2" s="63"/>
      <c r="E2" s="33"/>
      <c r="F2" s="63"/>
      <c r="G2" s="33"/>
      <c r="H2" s="34"/>
      <c r="I2" s="33"/>
      <c r="J2" s="34"/>
      <c r="K2" s="42"/>
    </row>
    <row r="3" spans="1:21" ht="22.5" customHeight="1" x14ac:dyDescent="0.25">
      <c r="A3" s="64"/>
      <c r="B3" s="30"/>
      <c r="C3" s="30"/>
      <c r="D3" s="63"/>
      <c r="E3" s="33"/>
      <c r="F3" s="63"/>
      <c r="G3" s="33"/>
      <c r="H3" s="34"/>
      <c r="I3" s="33"/>
      <c r="J3" s="34"/>
      <c r="K3" s="12"/>
    </row>
    <row r="4" spans="1:21" ht="22.5" customHeight="1" x14ac:dyDescent="0.25">
      <c r="A4" s="64" t="s">
        <v>3</v>
      </c>
      <c r="B4" s="30"/>
      <c r="C4" s="30"/>
      <c r="D4" s="322" t="s">
        <v>2</v>
      </c>
      <c r="E4" s="322"/>
      <c r="F4" s="322"/>
      <c r="G4" s="287"/>
      <c r="H4" s="323" t="s">
        <v>15</v>
      </c>
      <c r="I4" s="323"/>
      <c r="J4" s="323"/>
      <c r="K4" s="12"/>
    </row>
    <row r="5" spans="1:21" ht="22.5" customHeight="1" x14ac:dyDescent="0.25">
      <c r="A5" s="64"/>
      <c r="B5" s="30"/>
      <c r="C5" s="30"/>
      <c r="D5" s="322" t="s">
        <v>16</v>
      </c>
      <c r="E5" s="322"/>
      <c r="F5" s="322"/>
      <c r="G5" s="39"/>
      <c r="H5" s="322" t="s">
        <v>16</v>
      </c>
      <c r="I5" s="322"/>
      <c r="J5" s="322"/>
      <c r="K5" s="12"/>
    </row>
    <row r="6" spans="1:21" ht="22.5" customHeight="1" x14ac:dyDescent="0.25">
      <c r="A6" s="64"/>
      <c r="B6" s="30"/>
      <c r="C6" s="30"/>
      <c r="D6" s="324" t="s">
        <v>245</v>
      </c>
      <c r="E6" s="320"/>
      <c r="F6" s="320"/>
      <c r="G6" s="39"/>
      <c r="H6" s="320" t="s">
        <v>245</v>
      </c>
      <c r="I6" s="320"/>
      <c r="J6" s="320"/>
      <c r="K6" s="12"/>
    </row>
    <row r="7" spans="1:21" ht="22.5" customHeight="1" x14ac:dyDescent="0.25">
      <c r="A7" s="64"/>
      <c r="B7" s="30"/>
      <c r="C7" s="30"/>
      <c r="D7" s="320" t="s">
        <v>243</v>
      </c>
      <c r="E7" s="320"/>
      <c r="F7" s="320"/>
      <c r="G7" s="39"/>
      <c r="H7" s="320" t="s">
        <v>243</v>
      </c>
      <c r="I7" s="320"/>
      <c r="J7" s="320"/>
      <c r="K7" s="12"/>
    </row>
    <row r="8" spans="1:21" ht="22.5" customHeight="1" x14ac:dyDescent="0.3">
      <c r="A8" s="64"/>
      <c r="B8" s="38" t="s">
        <v>25</v>
      </c>
      <c r="C8" s="38"/>
      <c r="D8" s="66" t="s">
        <v>166</v>
      </c>
      <c r="E8" s="67"/>
      <c r="F8" s="66" t="s">
        <v>140</v>
      </c>
      <c r="G8" s="67"/>
      <c r="H8" s="66" t="s">
        <v>166</v>
      </c>
      <c r="I8" s="67"/>
      <c r="J8" s="66" t="s">
        <v>140</v>
      </c>
      <c r="K8" s="12"/>
    </row>
    <row r="9" spans="1:21" ht="22.5" customHeight="1" x14ac:dyDescent="0.25">
      <c r="A9" s="68"/>
      <c r="B9" s="30"/>
      <c r="C9" s="30"/>
      <c r="D9" s="321" t="s">
        <v>80</v>
      </c>
      <c r="E9" s="321"/>
      <c r="F9" s="321"/>
      <c r="G9" s="321"/>
      <c r="H9" s="321"/>
      <c r="I9" s="321"/>
      <c r="J9" s="321"/>
      <c r="K9" s="12"/>
    </row>
    <row r="10" spans="1:21" s="25" customFormat="1" ht="22.5" customHeight="1" x14ac:dyDescent="0.35">
      <c r="A10" s="69" t="s">
        <v>191</v>
      </c>
      <c r="B10" s="70"/>
      <c r="C10" s="70"/>
      <c r="D10" s="71"/>
      <c r="E10" s="72"/>
      <c r="F10" s="71"/>
      <c r="G10" s="72"/>
      <c r="H10" s="73"/>
      <c r="I10" s="72"/>
      <c r="J10" s="73"/>
      <c r="U10" s="18"/>
    </row>
    <row r="11" spans="1:21" s="25" customFormat="1" ht="18.75" x14ac:dyDescent="0.3">
      <c r="A11" s="95" t="s">
        <v>96</v>
      </c>
      <c r="B11" s="70">
        <v>6</v>
      </c>
      <c r="C11" s="70"/>
      <c r="D11" s="71">
        <v>7199344</v>
      </c>
      <c r="E11" s="74"/>
      <c r="F11" s="71">
        <v>6672522</v>
      </c>
      <c r="G11" s="74"/>
      <c r="H11" s="71">
        <v>5035892</v>
      </c>
      <c r="I11" s="74"/>
      <c r="J11" s="71">
        <v>4716954</v>
      </c>
    </row>
    <row r="12" spans="1:21" s="25" customFormat="1" ht="22.5" customHeight="1" x14ac:dyDescent="0.3">
      <c r="A12" s="75" t="s">
        <v>61</v>
      </c>
      <c r="B12" s="70"/>
      <c r="C12" s="70"/>
      <c r="D12" s="71">
        <v>62583</v>
      </c>
      <c r="E12" s="74"/>
      <c r="F12" s="71">
        <v>42568</v>
      </c>
      <c r="G12" s="74"/>
      <c r="H12" s="71">
        <v>117784</v>
      </c>
      <c r="I12" s="74"/>
      <c r="J12" s="71">
        <v>67206</v>
      </c>
    </row>
    <row r="13" spans="1:21" s="25" customFormat="1" ht="22.5" customHeight="1" x14ac:dyDescent="0.3">
      <c r="A13" s="76" t="s">
        <v>192</v>
      </c>
      <c r="B13" s="70"/>
      <c r="C13" s="70"/>
      <c r="D13" s="77">
        <f>SUM(D11:D12)</f>
        <v>7261927</v>
      </c>
      <c r="E13" s="78"/>
      <c r="F13" s="77">
        <f>SUM(F11:F12)</f>
        <v>6715090</v>
      </c>
      <c r="G13" s="74"/>
      <c r="H13" s="77">
        <f>SUM(H11:H12)</f>
        <v>5153676</v>
      </c>
      <c r="I13" s="74"/>
      <c r="J13" s="77">
        <f>SUM(J11:J12)</f>
        <v>4784160</v>
      </c>
    </row>
    <row r="14" spans="1:21" ht="22.5" customHeight="1" x14ac:dyDescent="0.3">
      <c r="A14" s="64"/>
      <c r="B14" s="30"/>
      <c r="C14" s="30"/>
      <c r="D14" s="79"/>
      <c r="E14" s="190"/>
      <c r="F14" s="79"/>
      <c r="G14" s="74"/>
      <c r="H14" s="79"/>
      <c r="I14" s="74"/>
      <c r="J14" s="79"/>
      <c r="K14" s="12"/>
    </row>
    <row r="15" spans="1:21" s="25" customFormat="1" ht="22.5" customHeight="1" x14ac:dyDescent="0.35">
      <c r="A15" s="80" t="s">
        <v>63</v>
      </c>
      <c r="B15" s="70"/>
      <c r="C15" s="70"/>
      <c r="D15" s="73"/>
      <c r="E15" s="72"/>
      <c r="F15" s="73"/>
      <c r="G15" s="72"/>
      <c r="H15" s="73"/>
      <c r="I15" s="74"/>
      <c r="J15" s="73"/>
    </row>
    <row r="16" spans="1:21" s="25" customFormat="1" ht="22.5" customHeight="1" x14ac:dyDescent="0.3">
      <c r="A16" s="73" t="s">
        <v>130</v>
      </c>
      <c r="B16" s="70"/>
      <c r="C16" s="70"/>
      <c r="D16" s="71">
        <v>6261001</v>
      </c>
      <c r="E16" s="74"/>
      <c r="F16" s="71">
        <v>5549491</v>
      </c>
      <c r="G16" s="74"/>
      <c r="H16" s="71">
        <v>4381427</v>
      </c>
      <c r="I16" s="74"/>
      <c r="J16" s="71">
        <v>4026079</v>
      </c>
      <c r="M16" s="312"/>
    </row>
    <row r="17" spans="1:11" s="25" customFormat="1" ht="22.5" customHeight="1" x14ac:dyDescent="0.3">
      <c r="A17" s="82" t="s">
        <v>92</v>
      </c>
      <c r="B17" s="70"/>
      <c r="C17" s="70"/>
      <c r="D17" s="71">
        <v>207814</v>
      </c>
      <c r="E17" s="74"/>
      <c r="F17" s="71">
        <v>183666</v>
      </c>
      <c r="G17" s="74"/>
      <c r="H17" s="71">
        <v>162593</v>
      </c>
      <c r="I17" s="74"/>
      <c r="J17" s="71">
        <v>142914</v>
      </c>
    </row>
    <row r="18" spans="1:11" s="25" customFormat="1" ht="22.5" customHeight="1" x14ac:dyDescent="0.3">
      <c r="A18" s="82" t="s">
        <v>81</v>
      </c>
      <c r="B18" s="70"/>
      <c r="C18" s="70"/>
      <c r="D18" s="71">
        <v>296537</v>
      </c>
      <c r="E18" s="74"/>
      <c r="F18" s="71">
        <v>397489</v>
      </c>
      <c r="G18" s="74"/>
      <c r="H18" s="71">
        <v>196304</v>
      </c>
      <c r="I18" s="74"/>
      <c r="J18" s="71">
        <v>208962</v>
      </c>
    </row>
    <row r="19" spans="1:11" s="25" customFormat="1" ht="22.5" customHeight="1" x14ac:dyDescent="0.3">
      <c r="A19" s="94" t="s">
        <v>62</v>
      </c>
      <c r="B19" s="70"/>
      <c r="C19" s="70"/>
      <c r="D19" s="250">
        <f>SUM(D16:D18)</f>
        <v>6765352</v>
      </c>
      <c r="E19" s="78"/>
      <c r="F19" s="77">
        <f>SUM(F16:F18)</f>
        <v>6130646</v>
      </c>
      <c r="G19" s="78"/>
      <c r="H19" s="250">
        <f>SUM(H16:H18)</f>
        <v>4740324</v>
      </c>
      <c r="I19" s="78"/>
      <c r="J19" s="77">
        <f>SUM(J16:J18)</f>
        <v>4377955</v>
      </c>
    </row>
    <row r="20" spans="1:11" s="171" customFormat="1" ht="22.5" customHeight="1" x14ac:dyDescent="0.25">
      <c r="A20" s="83"/>
      <c r="B20" s="84"/>
      <c r="C20" s="84"/>
      <c r="D20" s="85"/>
      <c r="E20" s="85"/>
      <c r="F20" s="85"/>
      <c r="G20" s="85"/>
      <c r="H20" s="85"/>
      <c r="I20" s="85"/>
      <c r="J20" s="85"/>
      <c r="K20" s="28"/>
    </row>
    <row r="21" spans="1:11" s="25" customFormat="1" ht="22.5" customHeight="1" x14ac:dyDescent="0.3">
      <c r="A21" s="160" t="s">
        <v>161</v>
      </c>
      <c r="B21" s="159"/>
      <c r="C21" s="159"/>
      <c r="D21" s="164">
        <f>D13-D19</f>
        <v>496575</v>
      </c>
      <c r="E21" s="78"/>
      <c r="F21" s="164">
        <f>F13-F19</f>
        <v>584444</v>
      </c>
      <c r="G21" s="78"/>
      <c r="H21" s="164">
        <f>H13-H19</f>
        <v>413352</v>
      </c>
      <c r="I21" s="164"/>
      <c r="J21" s="164">
        <f>J13-J19</f>
        <v>406205</v>
      </c>
    </row>
    <row r="22" spans="1:11" s="25" customFormat="1" ht="22.5" customHeight="1" x14ac:dyDescent="0.3">
      <c r="A22" s="162" t="s">
        <v>37</v>
      </c>
      <c r="B22" s="159"/>
      <c r="C22" s="159"/>
      <c r="D22" s="165">
        <v>114711</v>
      </c>
      <c r="E22" s="165"/>
      <c r="F22" s="289">
        <v>141634</v>
      </c>
      <c r="G22" s="165"/>
      <c r="H22" s="165">
        <v>95263</v>
      </c>
      <c r="I22" s="165"/>
      <c r="J22" s="289">
        <v>104772</v>
      </c>
    </row>
    <row r="23" spans="1:11" s="25" customFormat="1" ht="22.5" customHeight="1" x14ac:dyDescent="0.3">
      <c r="A23" s="162" t="s">
        <v>128</v>
      </c>
      <c r="B23" s="70"/>
      <c r="C23" s="70"/>
      <c r="D23" s="166">
        <v>836</v>
      </c>
      <c r="E23" s="72"/>
      <c r="F23" s="166">
        <v>1454</v>
      </c>
      <c r="G23" s="72"/>
      <c r="H23" s="166">
        <v>0</v>
      </c>
      <c r="I23" s="72"/>
      <c r="J23" s="166">
        <v>0</v>
      </c>
    </row>
    <row r="24" spans="1:11" s="25" customFormat="1" ht="22.5" customHeight="1" x14ac:dyDescent="0.3">
      <c r="A24" s="163" t="s">
        <v>145</v>
      </c>
      <c r="B24" s="70"/>
      <c r="C24" s="70"/>
      <c r="D24" s="85">
        <f>D21-D22-D23</f>
        <v>381028</v>
      </c>
      <c r="E24" s="78"/>
      <c r="F24" s="85">
        <f>F21-F22-F23</f>
        <v>441356</v>
      </c>
      <c r="G24" s="78"/>
      <c r="H24" s="85">
        <f>H21-H22-H23</f>
        <v>318089</v>
      </c>
      <c r="I24" s="78"/>
      <c r="J24" s="85">
        <f>J21-J22-J23</f>
        <v>301433</v>
      </c>
    </row>
    <row r="25" spans="1:11" s="25" customFormat="1" ht="22.5" customHeight="1" x14ac:dyDescent="0.3">
      <c r="A25" s="162" t="s">
        <v>85</v>
      </c>
      <c r="B25" s="70"/>
      <c r="C25" s="70"/>
      <c r="D25" s="166">
        <v>79597</v>
      </c>
      <c r="E25" s="72"/>
      <c r="F25" s="166">
        <v>115595</v>
      </c>
      <c r="G25" s="72"/>
      <c r="H25" s="166">
        <v>38850</v>
      </c>
      <c r="I25" s="72"/>
      <c r="J25" s="166">
        <v>60553</v>
      </c>
    </row>
    <row r="26" spans="1:11" s="25" customFormat="1" ht="22.5" customHeight="1" thickBot="1" x14ac:dyDescent="0.35">
      <c r="A26" s="161" t="s">
        <v>144</v>
      </c>
      <c r="B26" s="70"/>
      <c r="C26" s="70"/>
      <c r="D26" s="88">
        <f>D24-D25</f>
        <v>301431</v>
      </c>
      <c r="E26" s="78"/>
      <c r="F26" s="88">
        <f>F24-F25</f>
        <v>325761</v>
      </c>
      <c r="G26" s="78"/>
      <c r="H26" s="88">
        <f>H24-H25</f>
        <v>279239</v>
      </c>
      <c r="I26" s="78"/>
      <c r="J26" s="88">
        <f>J24-J25</f>
        <v>240880</v>
      </c>
    </row>
    <row r="27" spans="1:11" s="25" customFormat="1" ht="22.5" customHeight="1" thickTop="1" x14ac:dyDescent="0.25">
      <c r="A27" s="83"/>
      <c r="B27" s="84"/>
      <c r="C27" s="84"/>
      <c r="D27" s="62"/>
      <c r="E27" s="85"/>
      <c r="F27" s="62"/>
      <c r="G27" s="85"/>
      <c r="H27" s="85"/>
      <c r="I27" s="85"/>
      <c r="J27" s="85"/>
    </row>
    <row r="28" spans="1:11" s="25" customFormat="1" ht="22.5" customHeight="1" x14ac:dyDescent="0.3">
      <c r="A28" s="86" t="s">
        <v>64</v>
      </c>
      <c r="B28" s="70"/>
      <c r="C28" s="70"/>
      <c r="D28" s="87"/>
      <c r="E28" s="78"/>
      <c r="F28" s="87"/>
      <c r="G28" s="78"/>
      <c r="H28" s="87"/>
      <c r="I28" s="78"/>
      <c r="J28" s="87"/>
    </row>
    <row r="29" spans="1:11" s="25" customFormat="1" ht="22.5" customHeight="1" x14ac:dyDescent="0.35">
      <c r="A29" s="89" t="s">
        <v>122</v>
      </c>
      <c r="B29" s="70"/>
      <c r="C29" s="70"/>
      <c r="D29" s="87"/>
      <c r="E29" s="78"/>
      <c r="F29" s="87"/>
      <c r="G29" s="78"/>
      <c r="H29" s="87"/>
      <c r="I29" s="78"/>
      <c r="J29" s="87"/>
      <c r="K29" s="73"/>
    </row>
    <row r="30" spans="1:11" s="25" customFormat="1" ht="22.5" customHeight="1" x14ac:dyDescent="0.3">
      <c r="A30" s="73" t="s">
        <v>193</v>
      </c>
      <c r="B30" s="70"/>
      <c r="C30" s="70"/>
      <c r="D30" s="253">
        <v>5713</v>
      </c>
      <c r="E30" s="74"/>
      <c r="F30" s="253">
        <v>144</v>
      </c>
      <c r="G30" s="74"/>
      <c r="H30" s="254">
        <v>0</v>
      </c>
      <c r="I30" s="81"/>
      <c r="J30" s="254">
        <v>0</v>
      </c>
      <c r="K30" s="73"/>
    </row>
    <row r="31" spans="1:11" s="25" customFormat="1" ht="22.5" customHeight="1" x14ac:dyDescent="0.3">
      <c r="A31" s="86" t="s">
        <v>134</v>
      </c>
      <c r="B31" s="70"/>
      <c r="C31" s="70"/>
      <c r="D31" s="90">
        <f>D30</f>
        <v>5713</v>
      </c>
      <c r="E31" s="91"/>
      <c r="F31" s="90">
        <f>F30</f>
        <v>144</v>
      </c>
      <c r="G31" s="91"/>
      <c r="H31" s="311">
        <f>H30</f>
        <v>0</v>
      </c>
      <c r="I31" s="92"/>
      <c r="J31" s="311">
        <f>J30</f>
        <v>0</v>
      </c>
      <c r="K31" s="73"/>
    </row>
    <row r="32" spans="1:11" s="171" customFormat="1" ht="22.5" customHeight="1" x14ac:dyDescent="0.25">
      <c r="A32" s="62" t="s">
        <v>143</v>
      </c>
      <c r="K32" s="145"/>
    </row>
    <row r="33" spans="1:11" s="171" customFormat="1" ht="22.5" customHeight="1" x14ac:dyDescent="0.25">
      <c r="A33" s="62" t="s">
        <v>127</v>
      </c>
      <c r="D33" s="153">
        <f>D31</f>
        <v>5713</v>
      </c>
      <c r="E33" s="145"/>
      <c r="F33" s="153">
        <f>F31</f>
        <v>144</v>
      </c>
      <c r="G33" s="145"/>
      <c r="H33" s="254">
        <f>H31</f>
        <v>0</v>
      </c>
      <c r="I33" s="145"/>
      <c r="J33" s="254">
        <f>J31</f>
        <v>0</v>
      </c>
      <c r="K33" s="145"/>
    </row>
    <row r="34" spans="1:11" s="171" customFormat="1" ht="22.5" customHeight="1" thickBot="1" x14ac:dyDescent="0.3">
      <c r="A34" s="62" t="s">
        <v>142</v>
      </c>
      <c r="D34" s="151">
        <f>D26-D33</f>
        <v>295718</v>
      </c>
      <c r="E34" s="145"/>
      <c r="F34" s="151">
        <f>F26-F33</f>
        <v>325617</v>
      </c>
      <c r="G34" s="145"/>
      <c r="H34" s="151">
        <f>H26-H33</f>
        <v>279239</v>
      </c>
      <c r="I34" s="145"/>
      <c r="J34" s="151">
        <f>J26-J33</f>
        <v>240880</v>
      </c>
      <c r="K34" s="145"/>
    </row>
    <row r="35" spans="1:11" s="171" customFormat="1" ht="22.5" customHeight="1" thickTop="1" x14ac:dyDescent="0.25">
      <c r="A35" s="62"/>
      <c r="D35" s="145"/>
      <c r="E35" s="145"/>
      <c r="F35" s="145"/>
      <c r="G35" s="145"/>
      <c r="H35" s="145"/>
      <c r="I35" s="145"/>
      <c r="J35" s="145"/>
      <c r="K35" s="145"/>
    </row>
    <row r="36" spans="1:11" s="171" customFormat="1" ht="22.5" customHeight="1" x14ac:dyDescent="0.3">
      <c r="A36" s="86" t="s">
        <v>154</v>
      </c>
      <c r="D36" s="145"/>
      <c r="E36" s="145"/>
      <c r="F36" s="145"/>
      <c r="G36" s="145"/>
      <c r="H36" s="145"/>
      <c r="I36" s="145"/>
      <c r="J36" s="145"/>
      <c r="K36" s="145"/>
    </row>
    <row r="37" spans="1:11" s="25" customFormat="1" ht="22.5" customHeight="1" x14ac:dyDescent="0.3">
      <c r="A37" s="73" t="s">
        <v>113</v>
      </c>
      <c r="D37" s="71">
        <f>D39-D38</f>
        <v>316789</v>
      </c>
      <c r="E37" s="71"/>
      <c r="F37" s="71">
        <v>387080</v>
      </c>
      <c r="G37" s="71"/>
      <c r="H37" s="71">
        <f>H26</f>
        <v>279239</v>
      </c>
      <c r="I37" s="71"/>
      <c r="J37" s="71">
        <f>J26-J38</f>
        <v>240880</v>
      </c>
      <c r="K37" s="73"/>
    </row>
    <row r="38" spans="1:11" s="25" customFormat="1" ht="22.5" customHeight="1" x14ac:dyDescent="0.3">
      <c r="A38" s="73" t="s">
        <v>41</v>
      </c>
      <c r="D38" s="71">
        <v>-15358</v>
      </c>
      <c r="E38" s="71"/>
      <c r="F38" s="71">
        <v>-61319</v>
      </c>
      <c r="G38" s="71"/>
      <c r="H38" s="168">
        <v>0</v>
      </c>
      <c r="I38" s="71"/>
      <c r="J38" s="168">
        <v>0</v>
      </c>
      <c r="K38" s="73"/>
    </row>
    <row r="39" spans="1:11" ht="22.5" customHeight="1" thickBot="1" x14ac:dyDescent="0.3">
      <c r="A39" s="83" t="s">
        <v>144</v>
      </c>
      <c r="D39" s="146">
        <f>D26</f>
        <v>301431</v>
      </c>
      <c r="E39" s="144"/>
      <c r="F39" s="146">
        <f>SUM(F37:F38)</f>
        <v>325761</v>
      </c>
      <c r="G39" s="144"/>
      <c r="H39" s="146">
        <f>SUM(H37:H38)</f>
        <v>279239</v>
      </c>
      <c r="I39" s="144"/>
      <c r="J39" s="146">
        <f t="shared" ref="J39" si="0">SUM(J37:J38)</f>
        <v>240880</v>
      </c>
      <c r="K39" s="147"/>
    </row>
    <row r="40" spans="1:11" ht="22.5" customHeight="1" thickTop="1" x14ac:dyDescent="0.3">
      <c r="A40" s="86"/>
      <c r="D40" s="144"/>
      <c r="E40" s="148"/>
      <c r="F40" s="144"/>
      <c r="G40" s="148"/>
      <c r="H40" s="149"/>
      <c r="I40" s="148"/>
      <c r="J40" s="149"/>
      <c r="K40" s="147"/>
    </row>
    <row r="41" spans="1:11" ht="22.5" customHeight="1" x14ac:dyDescent="0.25">
      <c r="A41" s="83" t="s">
        <v>163</v>
      </c>
      <c r="D41" s="144"/>
      <c r="E41" s="148"/>
      <c r="F41" s="144"/>
      <c r="G41" s="148"/>
      <c r="H41" s="149"/>
      <c r="I41" s="148"/>
      <c r="J41" s="149"/>
      <c r="K41" s="147"/>
    </row>
    <row r="42" spans="1:11" ht="22.5" customHeight="1" x14ac:dyDescent="0.25">
      <c r="A42" s="64" t="s">
        <v>112</v>
      </c>
      <c r="D42" s="144">
        <f>D44-D43</f>
        <v>313467</v>
      </c>
      <c r="E42" s="144"/>
      <c r="F42" s="144">
        <v>389193</v>
      </c>
      <c r="G42" s="144"/>
      <c r="H42" s="144">
        <f>H34</f>
        <v>279239</v>
      </c>
      <c r="I42" s="144"/>
      <c r="J42" s="144">
        <f>J34-J43</f>
        <v>240880</v>
      </c>
      <c r="K42" s="147"/>
    </row>
    <row r="43" spans="1:11" ht="22.5" customHeight="1" x14ac:dyDescent="0.3">
      <c r="A43" s="64" t="s">
        <v>78</v>
      </c>
      <c r="D43" s="144">
        <v>-17749</v>
      </c>
      <c r="E43" s="148"/>
      <c r="F43" s="144">
        <v>-63576</v>
      </c>
      <c r="G43" s="148"/>
      <c r="H43" s="168">
        <v>0</v>
      </c>
      <c r="I43" s="71"/>
      <c r="J43" s="168">
        <v>0</v>
      </c>
      <c r="K43" s="147"/>
    </row>
    <row r="44" spans="1:11" ht="22.5" customHeight="1" thickBot="1" x14ac:dyDescent="0.3">
      <c r="A44" s="83" t="s">
        <v>162</v>
      </c>
      <c r="D44" s="146">
        <f>D34</f>
        <v>295718</v>
      </c>
      <c r="E44" s="144"/>
      <c r="F44" s="146">
        <f>SUM(F42:F43)</f>
        <v>325617</v>
      </c>
      <c r="G44" s="144"/>
      <c r="H44" s="146">
        <f t="shared" ref="H44" si="1">SUM(H42:H43)</f>
        <v>279239</v>
      </c>
      <c r="I44" s="144"/>
      <c r="J44" s="146">
        <f t="shared" ref="J44" si="2">SUM(J42:J43)</f>
        <v>240880</v>
      </c>
      <c r="K44" s="147"/>
    </row>
    <row r="45" spans="1:11" ht="22.5" customHeight="1" thickTop="1" x14ac:dyDescent="0.25">
      <c r="A45" s="83"/>
      <c r="D45" s="144"/>
      <c r="E45" s="148"/>
      <c r="F45" s="144"/>
      <c r="G45" s="148"/>
      <c r="H45" s="149"/>
      <c r="I45" s="148"/>
      <c r="J45" s="149"/>
      <c r="K45" s="147"/>
    </row>
    <row r="46" spans="1:11" ht="22.5" customHeight="1" x14ac:dyDescent="0.3">
      <c r="A46" s="94" t="s">
        <v>203</v>
      </c>
      <c r="B46" s="30"/>
      <c r="D46" s="144"/>
      <c r="E46" s="148"/>
      <c r="F46" s="144"/>
      <c r="G46" s="148"/>
      <c r="H46" s="149"/>
      <c r="I46" s="148"/>
      <c r="J46" s="149"/>
      <c r="K46" s="147"/>
    </row>
    <row r="47" spans="1:11" ht="22.5" customHeight="1" thickBot="1" x14ac:dyDescent="0.35">
      <c r="A47" s="82" t="s">
        <v>204</v>
      </c>
      <c r="D47" s="152">
        <v>0.39</v>
      </c>
      <c r="E47" s="150"/>
      <c r="F47" s="152">
        <v>0.56000000000000005</v>
      </c>
      <c r="G47" s="150"/>
      <c r="H47" s="152">
        <v>0.34</v>
      </c>
      <c r="I47" s="150"/>
      <c r="J47" s="152">
        <v>0.35</v>
      </c>
      <c r="K47" s="147"/>
    </row>
    <row r="48" spans="1:11" ht="22.5" customHeight="1" thickTop="1" x14ac:dyDescent="0.25">
      <c r="A48" s="171"/>
      <c r="D48" s="144"/>
      <c r="E48" s="148"/>
      <c r="F48" s="144"/>
      <c r="G48" s="148"/>
      <c r="H48" s="149"/>
      <c r="I48" s="148"/>
      <c r="J48" s="149"/>
      <c r="K48" s="147"/>
    </row>
    <row r="49" spans="1:11" ht="22.5" customHeight="1" x14ac:dyDescent="0.25">
      <c r="A49" s="25"/>
      <c r="D49" s="144"/>
      <c r="E49" s="148"/>
      <c r="F49" s="144"/>
      <c r="G49" s="148"/>
      <c r="H49" s="149"/>
      <c r="I49" s="148"/>
      <c r="J49" s="149"/>
      <c r="K49" s="147"/>
    </row>
    <row r="50" spans="1:11" ht="22.5" customHeight="1" x14ac:dyDescent="0.25">
      <c r="A50" s="25"/>
      <c r="D50" s="144"/>
      <c r="E50" s="148"/>
      <c r="F50" s="144"/>
      <c r="G50" s="148"/>
      <c r="H50" s="149"/>
      <c r="I50" s="148"/>
      <c r="J50" s="149"/>
      <c r="K50" s="147"/>
    </row>
    <row r="51" spans="1:11" ht="22.5" customHeight="1" x14ac:dyDescent="0.25">
      <c r="D51" s="12"/>
      <c r="E51" s="142"/>
      <c r="F51" s="12"/>
      <c r="G51" s="142"/>
      <c r="H51" s="143"/>
      <c r="I51" s="142"/>
      <c r="J51" s="143"/>
    </row>
    <row r="52" spans="1:11" ht="22.5" customHeight="1" x14ac:dyDescent="0.25">
      <c r="D52" s="12"/>
      <c r="E52" s="142"/>
      <c r="F52" s="12"/>
      <c r="G52" s="142"/>
      <c r="H52" s="143"/>
      <c r="I52" s="142"/>
      <c r="J52" s="143"/>
    </row>
    <row r="53" spans="1:11" ht="22.5" customHeight="1" x14ac:dyDescent="0.25">
      <c r="D53" s="12"/>
      <c r="E53" s="142"/>
      <c r="F53" s="12"/>
      <c r="G53" s="142"/>
      <c r="H53" s="143"/>
      <c r="I53" s="143"/>
      <c r="J53" s="143"/>
    </row>
    <row r="54" spans="1:11" ht="22.5" customHeight="1" x14ac:dyDescent="0.25">
      <c r="D54" s="12"/>
      <c r="E54" s="142"/>
      <c r="F54" s="12"/>
      <c r="G54" s="142"/>
      <c r="H54" s="143"/>
      <c r="I54" s="142"/>
      <c r="J54" s="143"/>
    </row>
    <row r="55" spans="1:11" ht="22.5" customHeight="1" x14ac:dyDescent="0.25">
      <c r="D55" s="12"/>
      <c r="E55" s="142"/>
      <c r="F55" s="12"/>
      <c r="G55" s="142"/>
      <c r="H55" s="143"/>
      <c r="I55" s="142"/>
      <c r="J55" s="143"/>
    </row>
    <row r="56" spans="1:11" ht="22.5" customHeight="1" x14ac:dyDescent="0.25">
      <c r="D56" s="12"/>
      <c r="E56" s="142"/>
      <c r="F56" s="12"/>
      <c r="G56" s="142"/>
      <c r="H56" s="143"/>
      <c r="I56" s="142"/>
      <c r="J56" s="143"/>
    </row>
    <row r="57" spans="1:11" ht="22.5" customHeight="1" x14ac:dyDescent="0.25">
      <c r="D57" s="12"/>
      <c r="E57" s="142"/>
      <c r="F57" s="12"/>
      <c r="G57" s="142"/>
      <c r="H57" s="143"/>
      <c r="I57" s="142"/>
      <c r="J57" s="143"/>
    </row>
    <row r="58" spans="1:11" ht="22.5" customHeight="1" x14ac:dyDescent="0.25">
      <c r="D58" s="12"/>
      <c r="E58" s="142"/>
      <c r="F58" s="12"/>
      <c r="G58" s="142"/>
      <c r="H58" s="143"/>
      <c r="I58" s="142"/>
      <c r="J58" s="143"/>
    </row>
    <row r="59" spans="1:11" ht="22.5" customHeight="1" x14ac:dyDescent="0.25">
      <c r="D59" s="12"/>
      <c r="E59" s="142"/>
      <c r="F59" s="12"/>
      <c r="G59" s="142"/>
      <c r="H59" s="143"/>
      <c r="I59" s="142"/>
      <c r="J59" s="143"/>
    </row>
    <row r="60" spans="1:11" ht="22.5" customHeight="1" x14ac:dyDescent="0.25">
      <c r="D60" s="12"/>
      <c r="E60" s="142"/>
      <c r="F60" s="12"/>
      <c r="G60" s="142"/>
      <c r="H60" s="143"/>
      <c r="I60" s="142"/>
      <c r="J60" s="143"/>
    </row>
    <row r="61" spans="1:11" ht="22.5" customHeight="1" x14ac:dyDescent="0.25">
      <c r="D61" s="12"/>
      <c r="E61" s="142"/>
      <c r="F61" s="12"/>
      <c r="G61" s="142"/>
      <c r="H61" s="143"/>
      <c r="I61" s="142"/>
      <c r="J61" s="143"/>
    </row>
    <row r="62" spans="1:11" ht="22.5" customHeight="1" x14ac:dyDescent="0.25">
      <c r="D62" s="12"/>
      <c r="E62" s="142"/>
      <c r="F62" s="12"/>
      <c r="G62" s="142"/>
      <c r="H62" s="143"/>
      <c r="I62" s="142"/>
      <c r="J62" s="143"/>
    </row>
    <row r="63" spans="1:11" ht="22.5" customHeight="1" x14ac:dyDescent="0.25">
      <c r="D63" s="12"/>
      <c r="E63" s="142"/>
      <c r="F63" s="12"/>
      <c r="G63" s="142"/>
      <c r="H63" s="143"/>
      <c r="I63" s="142"/>
      <c r="J63" s="143"/>
    </row>
    <row r="64" spans="1:11" ht="22.5" customHeight="1" x14ac:dyDescent="0.25">
      <c r="D64" s="12"/>
      <c r="E64" s="142"/>
      <c r="F64" s="12"/>
      <c r="G64" s="142"/>
      <c r="H64" s="143"/>
      <c r="I64" s="142"/>
      <c r="J64" s="143"/>
    </row>
    <row r="65" spans="4:10" ht="22.5" customHeight="1" x14ac:dyDescent="0.25">
      <c r="D65" s="12"/>
      <c r="E65" s="142"/>
      <c r="F65" s="12"/>
      <c r="G65" s="142"/>
      <c r="H65" s="143"/>
      <c r="I65" s="142"/>
      <c r="J65" s="143"/>
    </row>
    <row r="66" spans="4:10" ht="22.5" customHeight="1" x14ac:dyDescent="0.25">
      <c r="D66" s="12"/>
      <c r="E66" s="142"/>
      <c r="F66" s="12"/>
      <c r="G66" s="142"/>
      <c r="H66" s="143"/>
      <c r="I66" s="142"/>
      <c r="J66" s="143"/>
    </row>
    <row r="67" spans="4:10" ht="22.5" customHeight="1" x14ac:dyDescent="0.25">
      <c r="D67" s="12"/>
      <c r="E67" s="142"/>
      <c r="F67" s="12"/>
      <c r="G67" s="142"/>
      <c r="H67" s="143"/>
      <c r="I67" s="142"/>
      <c r="J67" s="143"/>
    </row>
    <row r="68" spans="4:10" ht="22.5" customHeight="1" x14ac:dyDescent="0.25">
      <c r="D68" s="12"/>
      <c r="E68" s="142"/>
      <c r="F68" s="12"/>
      <c r="G68" s="142"/>
      <c r="H68" s="143"/>
      <c r="I68" s="142"/>
      <c r="J68" s="143"/>
    </row>
    <row r="69" spans="4:10" ht="22.5" customHeight="1" x14ac:dyDescent="0.25">
      <c r="D69" s="12"/>
      <c r="E69" s="142"/>
      <c r="F69" s="12"/>
      <c r="G69" s="142"/>
      <c r="H69" s="143"/>
      <c r="I69" s="142"/>
      <c r="J69" s="143"/>
    </row>
    <row r="70" spans="4:10" ht="22.5" customHeight="1" x14ac:dyDescent="0.25">
      <c r="D70" s="12"/>
      <c r="E70" s="142"/>
      <c r="F70" s="12"/>
      <c r="G70" s="142"/>
      <c r="H70" s="143"/>
      <c r="I70" s="142"/>
      <c r="J70" s="143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5" firstPageNumber="5" fitToHeight="4" orientation="portrait" useFirstPageNumber="1" r:id="rId1"/>
  <headerFooter alignWithMargins="0">
    <oddFooter>&amp;L&amp;16The accompanying notes are an integral part of these interim financial statements.
&amp;C&amp;16&amp;P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55"/>
  <sheetViews>
    <sheetView topLeftCell="H45" zoomScaleNormal="100" zoomScaleSheetLayoutView="50" workbookViewId="0">
      <selection activeCell="Q60" sqref="Q60"/>
    </sheetView>
  </sheetViews>
  <sheetFormatPr defaultColWidth="9.42578125" defaultRowHeight="20.25" customHeight="1" x14ac:dyDescent="0.25"/>
  <cols>
    <col min="1" max="1" width="63.85546875" style="52" customWidth="1"/>
    <col min="2" max="2" width="7.5703125" style="52" customWidth="1"/>
    <col min="3" max="3" width="13.5703125" style="52" customWidth="1"/>
    <col min="4" max="4" width="1.85546875" style="280" customWidth="1"/>
    <col min="5" max="5" width="14.42578125" style="52" customWidth="1"/>
    <col min="6" max="6" width="2" style="280" customWidth="1"/>
    <col min="7" max="7" width="13.140625" style="52" customWidth="1"/>
    <col min="8" max="8" width="2.140625" style="280" customWidth="1"/>
    <col min="9" max="9" width="14" style="52" bestFit="1" customWidth="1"/>
    <col min="10" max="10" width="2" style="280" customWidth="1"/>
    <col min="11" max="11" width="15.140625" style="52" customWidth="1"/>
    <col min="12" max="12" width="1.85546875" style="52" customWidth="1"/>
    <col min="13" max="13" width="14" style="52" bestFit="1" customWidth="1"/>
    <col min="14" max="14" width="2.140625" style="52" customWidth="1"/>
    <col min="15" max="15" width="16.85546875" style="52" customWidth="1"/>
    <col min="16" max="16" width="2.140625" style="52" customWidth="1"/>
    <col min="17" max="17" width="15.42578125" style="52" customWidth="1"/>
    <col min="18" max="18" width="2.140625" style="52" customWidth="1"/>
    <col min="19" max="19" width="13.42578125" style="52" bestFit="1" customWidth="1"/>
    <col min="20" max="20" width="2.28515625" style="52" customWidth="1"/>
    <col min="21" max="21" width="18" style="52" customWidth="1"/>
    <col min="22" max="22" width="1.42578125" style="52" customWidth="1"/>
    <col min="23" max="23" width="16" style="52" customWidth="1"/>
    <col min="24" max="24" width="1.5703125" style="52" customWidth="1"/>
    <col min="25" max="25" width="15.85546875" style="52" customWidth="1"/>
    <col min="26" max="26" width="1.85546875" style="52" customWidth="1"/>
    <col min="27" max="27" width="17.28515625" style="52" customWidth="1"/>
    <col min="28" max="28" width="2.28515625" style="52" customWidth="1"/>
    <col min="29" max="29" width="12.85546875" style="52" bestFit="1" customWidth="1"/>
    <col min="30" max="30" width="2.140625" style="52" customWidth="1"/>
    <col min="31" max="31" width="17.140625" style="52" customWidth="1"/>
    <col min="32" max="16384" width="9.42578125" style="52"/>
  </cols>
  <sheetData>
    <row r="1" spans="1:31" s="61" customFormat="1" ht="19.5" customHeight="1" x14ac:dyDescent="0.3">
      <c r="A1" s="3" t="s">
        <v>124</v>
      </c>
      <c r="B1" s="3"/>
      <c r="C1" s="31"/>
      <c r="D1" s="49"/>
      <c r="E1" s="33"/>
      <c r="F1" s="33"/>
      <c r="G1" s="33"/>
      <c r="H1" s="33"/>
      <c r="I1" s="33"/>
      <c r="J1" s="33"/>
      <c r="K1" s="33"/>
      <c r="L1" s="49"/>
      <c r="M1" s="34"/>
      <c r="N1" s="49"/>
      <c r="O1" s="34"/>
      <c r="P1" s="49"/>
      <c r="Q1" s="31"/>
      <c r="R1" s="49"/>
      <c r="S1" s="31"/>
      <c r="T1" s="31"/>
      <c r="U1" s="31"/>
      <c r="V1" s="49"/>
      <c r="W1" s="34"/>
      <c r="X1" s="49"/>
      <c r="Y1" s="31"/>
      <c r="Z1" s="49"/>
      <c r="AA1" s="31"/>
      <c r="AB1" s="49"/>
      <c r="AC1" s="31"/>
      <c r="AD1" s="49"/>
      <c r="AE1" s="33"/>
    </row>
    <row r="2" spans="1:31" ht="19.5" customHeight="1" x14ac:dyDescent="0.25">
      <c r="A2" s="93" t="s">
        <v>82</v>
      </c>
      <c r="B2" s="93"/>
      <c r="C2" s="5"/>
      <c r="D2" s="43"/>
      <c r="E2" s="8"/>
      <c r="F2" s="8"/>
      <c r="G2" s="8"/>
      <c r="H2" s="8"/>
      <c r="I2" s="8"/>
      <c r="J2" s="8"/>
      <c r="K2" s="8"/>
      <c r="L2" s="43"/>
      <c r="M2" s="21"/>
      <c r="N2" s="43"/>
      <c r="O2" s="21"/>
      <c r="P2" s="43"/>
      <c r="Q2" s="5"/>
      <c r="R2" s="43"/>
      <c r="S2" s="5"/>
      <c r="T2" s="5"/>
      <c r="U2" s="5"/>
      <c r="V2" s="43"/>
      <c r="W2" s="21"/>
      <c r="X2" s="43"/>
      <c r="Y2" s="5"/>
      <c r="Z2" s="43"/>
      <c r="AA2" s="5"/>
      <c r="AB2" s="43"/>
      <c r="AC2" s="5"/>
      <c r="AD2" s="43"/>
      <c r="AE2" s="8"/>
    </row>
    <row r="3" spans="1:31" ht="19.5" customHeight="1" x14ac:dyDescent="0.25">
      <c r="A3" s="93"/>
      <c r="B3" s="93"/>
      <c r="C3" s="5"/>
      <c r="D3" s="43"/>
      <c r="E3" s="8"/>
      <c r="F3" s="8"/>
      <c r="G3" s="8"/>
      <c r="H3" s="8"/>
      <c r="I3" s="8"/>
      <c r="J3" s="8"/>
      <c r="K3" s="8"/>
      <c r="L3" s="43"/>
      <c r="M3" s="21"/>
      <c r="N3" s="43"/>
      <c r="O3" s="21"/>
      <c r="P3" s="43"/>
      <c r="Q3" s="5"/>
      <c r="R3" s="43"/>
      <c r="S3" s="5"/>
      <c r="T3" s="5"/>
      <c r="U3" s="5"/>
      <c r="V3" s="43"/>
      <c r="W3" s="21"/>
      <c r="X3" s="43"/>
      <c r="Y3" s="5"/>
      <c r="Z3" s="43"/>
      <c r="AA3" s="5"/>
      <c r="AB3" s="43"/>
      <c r="AC3" s="5"/>
      <c r="AD3" s="43"/>
      <c r="AE3" s="8"/>
    </row>
    <row r="4" spans="1:31" ht="19.5" customHeight="1" x14ac:dyDescent="0.25">
      <c r="A4" s="1"/>
      <c r="B4" s="1"/>
      <c r="C4" s="325" t="s">
        <v>23</v>
      </c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</row>
    <row r="5" spans="1:31" ht="19.5" customHeight="1" x14ac:dyDescent="0.25">
      <c r="A5" s="1"/>
      <c r="B5" s="1"/>
      <c r="C5" s="137"/>
      <c r="D5" s="275"/>
      <c r="E5" s="22"/>
      <c r="F5" s="22"/>
      <c r="G5" s="22"/>
      <c r="H5" s="22"/>
      <c r="I5" s="22"/>
      <c r="J5" s="22"/>
      <c r="K5" s="22"/>
      <c r="L5" s="137"/>
      <c r="M5" s="326" t="s">
        <v>123</v>
      </c>
      <c r="N5" s="326"/>
      <c r="O5" s="326"/>
      <c r="P5" s="137"/>
      <c r="Q5" s="326" t="s">
        <v>110</v>
      </c>
      <c r="R5" s="326"/>
      <c r="S5" s="326"/>
      <c r="T5" s="326"/>
      <c r="U5" s="326"/>
      <c r="V5" s="326"/>
      <c r="W5" s="326"/>
      <c r="X5" s="326"/>
      <c r="Y5" s="326"/>
      <c r="Z5" s="137"/>
      <c r="AA5" s="137"/>
      <c r="AB5" s="137"/>
      <c r="AC5" s="137"/>
      <c r="AD5" s="137"/>
      <c r="AE5" s="137"/>
    </row>
    <row r="6" spans="1:31" ht="19.5" customHeight="1" x14ac:dyDescent="0.25">
      <c r="A6" s="1"/>
      <c r="B6" s="1"/>
      <c r="C6" s="167"/>
      <c r="D6" s="309"/>
      <c r="E6" s="22"/>
      <c r="F6" s="22"/>
      <c r="G6" s="22"/>
      <c r="H6" s="22"/>
      <c r="I6" s="22"/>
      <c r="J6" s="22"/>
      <c r="K6" s="22"/>
      <c r="L6" s="167"/>
      <c r="M6" s="22"/>
      <c r="N6" s="22"/>
      <c r="O6" s="22"/>
      <c r="P6" s="167"/>
      <c r="Q6" s="22"/>
      <c r="R6" s="22"/>
      <c r="S6" s="22"/>
      <c r="T6" s="22"/>
      <c r="U6" s="22" t="s">
        <v>65</v>
      </c>
      <c r="V6" s="22"/>
      <c r="W6" s="22"/>
      <c r="X6" s="22"/>
      <c r="Y6" s="22"/>
      <c r="Z6" s="167"/>
      <c r="AA6" s="167"/>
      <c r="AB6" s="167"/>
      <c r="AC6" s="167"/>
      <c r="AD6" s="167"/>
      <c r="AE6" s="167"/>
    </row>
    <row r="7" spans="1:31" ht="19.5" customHeight="1" x14ac:dyDescent="0.25">
      <c r="A7" s="2"/>
      <c r="B7" s="171"/>
      <c r="C7" s="14" t="s">
        <v>10</v>
      </c>
      <c r="D7" s="22"/>
      <c r="E7" s="14" t="s">
        <v>146</v>
      </c>
      <c r="F7" s="22"/>
      <c r="G7" s="14"/>
      <c r="H7" s="22"/>
      <c r="I7" s="14"/>
      <c r="J7" s="22"/>
      <c r="K7" s="14" t="s">
        <v>186</v>
      </c>
      <c r="L7" s="22"/>
      <c r="M7" s="44"/>
      <c r="N7" s="22"/>
      <c r="O7" s="44"/>
      <c r="P7" s="22"/>
      <c r="Q7" s="14"/>
      <c r="R7" s="22"/>
      <c r="S7" s="14" t="s">
        <v>74</v>
      </c>
      <c r="T7" s="14"/>
      <c r="U7" s="14" t="s">
        <v>66</v>
      </c>
      <c r="V7" s="22"/>
      <c r="W7" s="14"/>
      <c r="X7" s="22"/>
      <c r="Y7" s="14"/>
      <c r="Z7" s="22"/>
      <c r="AA7" s="14" t="s">
        <v>28</v>
      </c>
      <c r="AB7" s="22"/>
      <c r="AC7" s="5"/>
      <c r="AD7" s="22"/>
      <c r="AE7" s="5"/>
    </row>
    <row r="8" spans="1:31" ht="19.5" customHeight="1" x14ac:dyDescent="0.25">
      <c r="A8" s="2"/>
      <c r="B8" s="171"/>
      <c r="C8" s="14" t="s">
        <v>117</v>
      </c>
      <c r="D8" s="22"/>
      <c r="E8" s="14" t="s">
        <v>147</v>
      </c>
      <c r="F8" s="22"/>
      <c r="G8" s="14"/>
      <c r="H8" s="22"/>
      <c r="I8" s="14" t="s">
        <v>177</v>
      </c>
      <c r="J8" s="22"/>
      <c r="K8" s="14" t="s">
        <v>187</v>
      </c>
      <c r="L8" s="22"/>
      <c r="M8" s="14"/>
      <c r="N8" s="22"/>
      <c r="O8" s="44"/>
      <c r="P8" s="22"/>
      <c r="Q8" s="14"/>
      <c r="R8" s="22"/>
      <c r="S8" s="27" t="s">
        <v>75</v>
      </c>
      <c r="T8" s="14"/>
      <c r="U8" s="14" t="s">
        <v>194</v>
      </c>
      <c r="V8" s="22"/>
      <c r="W8" s="14"/>
      <c r="X8" s="22"/>
      <c r="Y8" s="14" t="s">
        <v>44</v>
      </c>
      <c r="Z8" s="22"/>
      <c r="AA8" s="14" t="s">
        <v>29</v>
      </c>
      <c r="AB8" s="22"/>
      <c r="AC8" s="7" t="s">
        <v>42</v>
      </c>
      <c r="AD8" s="22"/>
    </row>
    <row r="9" spans="1:31" ht="19.5" customHeight="1" x14ac:dyDescent="0.25">
      <c r="A9" s="2"/>
      <c r="B9" s="171"/>
      <c r="C9" s="14" t="s">
        <v>12</v>
      </c>
      <c r="D9" s="22"/>
      <c r="E9" s="14" t="s">
        <v>148</v>
      </c>
      <c r="F9" s="22"/>
      <c r="G9" s="14" t="s">
        <v>30</v>
      </c>
      <c r="H9" s="22"/>
      <c r="I9" s="14" t="s">
        <v>178</v>
      </c>
      <c r="J9" s="22"/>
      <c r="K9" s="14" t="s">
        <v>188</v>
      </c>
      <c r="L9" s="22"/>
      <c r="M9" s="14" t="s">
        <v>39</v>
      </c>
      <c r="N9" s="22"/>
      <c r="O9" s="14" t="s">
        <v>114</v>
      </c>
      <c r="P9" s="22"/>
      <c r="Q9" s="14" t="s">
        <v>180</v>
      </c>
      <c r="R9" s="22"/>
      <c r="S9" s="14" t="s">
        <v>76</v>
      </c>
      <c r="T9" s="14"/>
      <c r="U9" s="14" t="s">
        <v>181</v>
      </c>
      <c r="V9" s="22"/>
      <c r="W9" s="14" t="s">
        <v>183</v>
      </c>
      <c r="X9" s="22"/>
      <c r="Y9" s="14" t="s">
        <v>185</v>
      </c>
      <c r="Z9" s="22"/>
      <c r="AA9" s="14" t="s">
        <v>46</v>
      </c>
      <c r="AB9" s="22"/>
      <c r="AC9" s="14" t="s">
        <v>43</v>
      </c>
      <c r="AD9" s="22"/>
      <c r="AE9" s="22" t="s">
        <v>4</v>
      </c>
    </row>
    <row r="10" spans="1:31" ht="19.5" customHeight="1" x14ac:dyDescent="0.25">
      <c r="A10" s="2"/>
      <c r="B10" s="15" t="s">
        <v>25</v>
      </c>
      <c r="C10" s="22" t="s">
        <v>11</v>
      </c>
      <c r="D10" s="22"/>
      <c r="E10" s="22" t="s">
        <v>149</v>
      </c>
      <c r="F10" s="22"/>
      <c r="G10" s="22" t="s">
        <v>31</v>
      </c>
      <c r="H10" s="22"/>
      <c r="I10" s="22" t="s">
        <v>179</v>
      </c>
      <c r="J10" s="22"/>
      <c r="K10" s="22" t="s">
        <v>189</v>
      </c>
      <c r="L10" s="22"/>
      <c r="M10" s="22" t="s">
        <v>6</v>
      </c>
      <c r="N10" s="22"/>
      <c r="O10" s="14" t="s">
        <v>115</v>
      </c>
      <c r="P10" s="22"/>
      <c r="Q10" s="22" t="s">
        <v>6</v>
      </c>
      <c r="R10" s="22"/>
      <c r="S10" s="14" t="s">
        <v>77</v>
      </c>
      <c r="T10" s="14"/>
      <c r="U10" s="14" t="s">
        <v>182</v>
      </c>
      <c r="V10" s="22"/>
      <c r="W10" s="14" t="s">
        <v>184</v>
      </c>
      <c r="X10" s="22"/>
      <c r="Y10" s="14" t="s">
        <v>36</v>
      </c>
      <c r="Z10" s="22"/>
      <c r="AA10" s="22" t="s">
        <v>116</v>
      </c>
      <c r="AB10" s="22"/>
      <c r="AC10" s="22" t="s">
        <v>38</v>
      </c>
      <c r="AD10" s="22"/>
      <c r="AE10" s="22" t="s">
        <v>36</v>
      </c>
    </row>
    <row r="11" spans="1:31" ht="19.5" customHeight="1" x14ac:dyDescent="0.25">
      <c r="A11" s="2"/>
      <c r="B11" s="171"/>
      <c r="C11" s="327" t="s">
        <v>80</v>
      </c>
      <c r="D11" s="327"/>
      <c r="E11" s="327"/>
      <c r="F11" s="327"/>
      <c r="G11" s="327"/>
      <c r="H11" s="327"/>
      <c r="I11" s="327"/>
      <c r="J11" s="327"/>
      <c r="K11" s="327"/>
      <c r="L11" s="327"/>
      <c r="M11" s="327"/>
      <c r="N11" s="327"/>
      <c r="O11" s="327"/>
      <c r="P11" s="327"/>
      <c r="Q11" s="327"/>
      <c r="R11" s="327"/>
      <c r="S11" s="327"/>
      <c r="T11" s="327"/>
      <c r="U11" s="327"/>
      <c r="V11" s="327"/>
      <c r="W11" s="327"/>
      <c r="X11" s="327"/>
      <c r="Y11" s="327"/>
      <c r="Z11" s="327"/>
      <c r="AA11" s="327"/>
      <c r="AB11" s="327"/>
      <c r="AC11" s="327"/>
      <c r="AD11" s="327"/>
      <c r="AE11" s="327"/>
    </row>
    <row r="12" spans="1:31" ht="19.5" customHeight="1" x14ac:dyDescent="0.25">
      <c r="A12" s="2" t="s">
        <v>246</v>
      </c>
      <c r="B12" s="171"/>
      <c r="C12" s="138"/>
      <c r="D12" s="276"/>
      <c r="E12" s="251"/>
      <c r="F12" s="276"/>
      <c r="G12" s="251"/>
      <c r="H12" s="276"/>
      <c r="I12" s="141"/>
      <c r="J12" s="276"/>
      <c r="K12" s="269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</row>
    <row r="13" spans="1:31" ht="19.5" customHeight="1" x14ac:dyDescent="0.25">
      <c r="A13" s="45" t="s">
        <v>197</v>
      </c>
      <c r="B13" s="193"/>
      <c r="C13" s="4">
        <v>681480</v>
      </c>
      <c r="D13" s="194"/>
      <c r="E13" s="172">
        <v>14200</v>
      </c>
      <c r="F13" s="172"/>
      <c r="G13" s="172">
        <v>342170</v>
      </c>
      <c r="H13" s="172"/>
      <c r="I13" s="172">
        <v>17395</v>
      </c>
      <c r="J13" s="172"/>
      <c r="K13" s="172">
        <v>0</v>
      </c>
      <c r="L13" s="194"/>
      <c r="M13" s="172">
        <v>108696</v>
      </c>
      <c r="N13" s="194"/>
      <c r="O13" s="172">
        <v>-413287</v>
      </c>
      <c r="P13" s="194"/>
      <c r="Q13" s="172">
        <v>-11053</v>
      </c>
      <c r="R13" s="194"/>
      <c r="S13" s="172">
        <v>-7873</v>
      </c>
      <c r="T13" s="172"/>
      <c r="U13" s="172">
        <v>1619</v>
      </c>
      <c r="V13" s="194"/>
      <c r="W13" s="172">
        <v>1597500</v>
      </c>
      <c r="X13" s="194"/>
      <c r="Y13" s="172">
        <v>1580193</v>
      </c>
      <c r="Z13" s="194"/>
      <c r="AA13" s="172">
        <v>2330847</v>
      </c>
      <c r="AB13" s="194"/>
      <c r="AC13" s="172">
        <v>-25879</v>
      </c>
      <c r="AD13" s="194"/>
      <c r="AE13" s="172">
        <v>2304968</v>
      </c>
    </row>
    <row r="14" spans="1:31" ht="15.95" customHeight="1" x14ac:dyDescent="0.25">
      <c r="A14" s="48"/>
      <c r="B14" s="196"/>
      <c r="C14" s="19"/>
      <c r="D14" s="174"/>
      <c r="E14" s="178"/>
      <c r="F14" s="176"/>
      <c r="G14" s="178"/>
      <c r="H14" s="176"/>
      <c r="I14" s="19"/>
      <c r="J14" s="176"/>
      <c r="K14" s="178"/>
      <c r="L14" s="9"/>
      <c r="M14" s="19"/>
      <c r="N14" s="9"/>
      <c r="O14" s="19"/>
      <c r="P14" s="9"/>
      <c r="Q14" s="19"/>
      <c r="R14" s="9"/>
      <c r="S14" s="19"/>
      <c r="T14" s="19"/>
      <c r="U14" s="19"/>
      <c r="V14" s="9"/>
      <c r="W14" s="20"/>
      <c r="X14" s="9"/>
      <c r="Y14" s="19"/>
      <c r="Z14" s="9"/>
      <c r="AA14" s="20"/>
      <c r="AB14" s="9"/>
      <c r="AC14" s="20"/>
      <c r="AD14" s="9"/>
      <c r="AE14" s="20"/>
    </row>
    <row r="15" spans="1:31" ht="20.100000000000001" customHeight="1" x14ac:dyDescent="0.25">
      <c r="A15" s="195" t="s">
        <v>210</v>
      </c>
      <c r="B15" s="195"/>
      <c r="C15" s="178"/>
      <c r="D15" s="174"/>
      <c r="E15" s="178"/>
      <c r="F15" s="176"/>
      <c r="G15" s="178"/>
      <c r="H15" s="176"/>
      <c r="I15" s="178"/>
      <c r="J15" s="176"/>
      <c r="K15" s="178"/>
      <c r="L15" s="174"/>
      <c r="M15" s="178"/>
      <c r="N15" s="174"/>
      <c r="O15" s="178"/>
      <c r="P15" s="174"/>
      <c r="Q15" s="178"/>
      <c r="R15" s="174"/>
      <c r="S15" s="178"/>
      <c r="T15" s="178"/>
      <c r="U15" s="178"/>
      <c r="V15" s="174"/>
      <c r="W15" s="179"/>
      <c r="X15" s="174"/>
      <c r="Y15" s="178"/>
      <c r="Z15" s="174"/>
      <c r="AA15" s="179"/>
      <c r="AB15" s="174"/>
      <c r="AC15" s="179"/>
      <c r="AD15" s="174"/>
      <c r="AE15" s="179"/>
    </row>
    <row r="16" spans="1:31" ht="20.100000000000001" customHeight="1" x14ac:dyDescent="0.25">
      <c r="A16" s="286" t="s">
        <v>237</v>
      </c>
      <c r="B16" s="195"/>
      <c r="C16" s="178"/>
      <c r="D16" s="174"/>
      <c r="E16" s="178"/>
      <c r="F16" s="176"/>
      <c r="G16" s="178"/>
      <c r="H16" s="176"/>
      <c r="I16" s="178"/>
      <c r="J16" s="176"/>
      <c r="K16" s="178"/>
      <c r="L16" s="174"/>
      <c r="M16" s="178"/>
      <c r="N16" s="174"/>
      <c r="O16" s="178"/>
      <c r="P16" s="174"/>
      <c r="Q16" s="178"/>
      <c r="R16" s="174"/>
      <c r="S16" s="178"/>
      <c r="T16" s="178"/>
      <c r="U16" s="178"/>
      <c r="V16" s="174"/>
      <c r="W16" s="179"/>
      <c r="X16" s="174"/>
      <c r="Y16" s="178"/>
      <c r="Z16" s="174"/>
      <c r="AA16" s="179"/>
      <c r="AB16" s="174"/>
      <c r="AC16" s="179"/>
      <c r="AD16" s="174"/>
      <c r="AE16" s="179"/>
    </row>
    <row r="17" spans="1:31" ht="20.100000000000001" customHeight="1" x14ac:dyDescent="0.25">
      <c r="A17" s="196" t="s">
        <v>260</v>
      </c>
      <c r="B17" s="293"/>
      <c r="C17" s="178">
        <v>136296</v>
      </c>
      <c r="D17" s="174"/>
      <c r="E17" s="178">
        <v>0</v>
      </c>
      <c r="F17" s="176"/>
      <c r="G17" s="178">
        <v>162773</v>
      </c>
      <c r="H17" s="176"/>
      <c r="I17" s="178">
        <v>0</v>
      </c>
      <c r="J17" s="176"/>
      <c r="K17" s="178">
        <v>0</v>
      </c>
      <c r="L17" s="174"/>
      <c r="M17" s="178">
        <v>0</v>
      </c>
      <c r="N17" s="174"/>
      <c r="O17" s="178">
        <v>0</v>
      </c>
      <c r="P17" s="174"/>
      <c r="Q17" s="178">
        <v>0</v>
      </c>
      <c r="R17" s="174"/>
      <c r="S17" s="178">
        <v>0</v>
      </c>
      <c r="T17" s="178"/>
      <c r="U17" s="178">
        <v>0</v>
      </c>
      <c r="V17" s="174"/>
      <c r="W17" s="179">
        <v>0</v>
      </c>
      <c r="X17" s="174"/>
      <c r="Y17" s="178">
        <v>0</v>
      </c>
      <c r="Z17" s="174"/>
      <c r="AA17" s="179">
        <v>299069</v>
      </c>
      <c r="AB17" s="174"/>
      <c r="AC17" s="179">
        <v>0</v>
      </c>
      <c r="AD17" s="174"/>
      <c r="AE17" s="179">
        <v>299069</v>
      </c>
    </row>
    <row r="18" spans="1:31" ht="20.100000000000001" customHeight="1" x14ac:dyDescent="0.25">
      <c r="A18" s="196" t="s">
        <v>211</v>
      </c>
      <c r="B18" s="196"/>
      <c r="C18" s="178">
        <v>0</v>
      </c>
      <c r="D18" s="174"/>
      <c r="E18" s="178">
        <v>0</v>
      </c>
      <c r="F18" s="176"/>
      <c r="G18" s="178">
        <v>0</v>
      </c>
      <c r="H18" s="176"/>
      <c r="I18" s="178">
        <v>0</v>
      </c>
      <c r="J18" s="176"/>
      <c r="K18" s="178">
        <v>0</v>
      </c>
      <c r="L18" s="174"/>
      <c r="M18" s="178">
        <v>0</v>
      </c>
      <c r="N18" s="174"/>
      <c r="O18" s="178">
        <v>0</v>
      </c>
      <c r="P18" s="174"/>
      <c r="Q18" s="178">
        <v>0</v>
      </c>
      <c r="R18" s="174"/>
      <c r="S18" s="178">
        <v>0</v>
      </c>
      <c r="T18" s="178"/>
      <c r="U18" s="178">
        <v>0</v>
      </c>
      <c r="V18" s="174"/>
      <c r="W18" s="179">
        <v>0</v>
      </c>
      <c r="X18" s="174"/>
      <c r="Y18" s="178">
        <v>0</v>
      </c>
      <c r="Z18" s="174"/>
      <c r="AA18" s="179">
        <v>0</v>
      </c>
      <c r="AB18" s="174"/>
      <c r="AC18" s="179">
        <v>-1775</v>
      </c>
      <c r="AD18" s="174"/>
      <c r="AE18" s="258">
        <f>SUM(AA18:AC18)</f>
        <v>-1775</v>
      </c>
    </row>
    <row r="19" spans="1:31" ht="20.25" customHeight="1" x14ac:dyDescent="0.25">
      <c r="A19" s="195" t="s">
        <v>239</v>
      </c>
      <c r="B19" s="195"/>
      <c r="C19" s="177">
        <f>SUM(C17:C18)</f>
        <v>136296</v>
      </c>
      <c r="D19" s="174"/>
      <c r="E19" s="177">
        <f>SUM(E17:E18)</f>
        <v>0</v>
      </c>
      <c r="F19" s="176"/>
      <c r="G19" s="177">
        <f>SUM(G17:G18)</f>
        <v>162773</v>
      </c>
      <c r="H19" s="176"/>
      <c r="I19" s="177">
        <f>SUM(I17:I18)</f>
        <v>0</v>
      </c>
      <c r="J19" s="176"/>
      <c r="K19" s="177">
        <f>SUM(K17:K18)</f>
        <v>0</v>
      </c>
      <c r="L19" s="174"/>
      <c r="M19" s="177">
        <f>SUM(M17:M18)</f>
        <v>0</v>
      </c>
      <c r="N19" s="174"/>
      <c r="O19" s="177">
        <f>SUM(O17:O18)</f>
        <v>0</v>
      </c>
      <c r="P19" s="174"/>
      <c r="Q19" s="177">
        <f>SUM(Q17:Q18)</f>
        <v>0</v>
      </c>
      <c r="R19" s="174"/>
      <c r="S19" s="177">
        <f>SUM(S17:S18)</f>
        <v>0</v>
      </c>
      <c r="T19" s="178"/>
      <c r="U19" s="177">
        <f>SUM(U17:U18)</f>
        <v>0</v>
      </c>
      <c r="V19" s="174"/>
      <c r="W19" s="177">
        <f>SUM(W17:W18)</f>
        <v>0</v>
      </c>
      <c r="X19" s="174"/>
      <c r="Y19" s="177">
        <f>SUM(Y17:Y18)</f>
        <v>0</v>
      </c>
      <c r="Z19" s="174"/>
      <c r="AA19" s="177">
        <f>SUM(AA17:AA18)</f>
        <v>299069</v>
      </c>
      <c r="AB19" s="174"/>
      <c r="AC19" s="177">
        <f>SUM(AC17:AC18)</f>
        <v>-1775</v>
      </c>
      <c r="AD19" s="174"/>
      <c r="AE19" s="177">
        <f>SUM(AE17:AE18)</f>
        <v>297294</v>
      </c>
    </row>
    <row r="20" spans="1:31" ht="20.100000000000001" customHeight="1" x14ac:dyDescent="0.25">
      <c r="A20" s="196"/>
      <c r="B20" s="196"/>
      <c r="C20" s="178"/>
      <c r="D20" s="174"/>
      <c r="E20" s="178"/>
      <c r="F20" s="176"/>
      <c r="G20" s="178"/>
      <c r="H20" s="176"/>
      <c r="I20" s="178"/>
      <c r="J20" s="176"/>
      <c r="K20" s="178"/>
      <c r="L20" s="174"/>
      <c r="M20" s="178"/>
      <c r="N20" s="174"/>
      <c r="O20" s="178"/>
      <c r="P20" s="174"/>
      <c r="Q20" s="178"/>
      <c r="R20" s="174"/>
      <c r="S20" s="178"/>
      <c r="T20" s="178"/>
      <c r="U20" s="178"/>
      <c r="V20" s="174"/>
      <c r="W20" s="179"/>
      <c r="X20" s="174"/>
      <c r="Y20" s="178"/>
      <c r="Z20" s="174"/>
      <c r="AA20" s="179"/>
      <c r="AB20" s="174"/>
      <c r="AC20" s="179"/>
      <c r="AD20" s="174"/>
      <c r="AE20" s="179"/>
    </row>
    <row r="21" spans="1:31" ht="20.25" customHeight="1" x14ac:dyDescent="0.25">
      <c r="A21" s="286" t="s">
        <v>150</v>
      </c>
      <c r="B21" s="286"/>
      <c r="C21" s="178"/>
      <c r="D21" s="174"/>
      <c r="E21" s="178"/>
      <c r="F21" s="176"/>
      <c r="G21" s="178"/>
      <c r="H21" s="176"/>
      <c r="I21" s="178"/>
      <c r="J21" s="176"/>
      <c r="K21" s="178"/>
      <c r="L21" s="174"/>
      <c r="M21" s="178"/>
      <c r="N21" s="174"/>
      <c r="O21" s="178"/>
      <c r="P21" s="174"/>
      <c r="Q21" s="178"/>
      <c r="R21" s="174"/>
      <c r="S21" s="178"/>
      <c r="T21" s="178"/>
      <c r="U21" s="178"/>
      <c r="V21" s="174"/>
      <c r="W21" s="179"/>
      <c r="X21" s="174"/>
      <c r="Y21" s="178"/>
      <c r="Z21" s="174"/>
      <c r="AA21" s="179"/>
      <c r="AB21" s="174"/>
      <c r="AC21" s="179"/>
      <c r="AD21" s="174"/>
      <c r="AE21" s="179"/>
    </row>
    <row r="22" spans="1:31" ht="20.25" customHeight="1" x14ac:dyDescent="0.25">
      <c r="A22" s="196" t="s">
        <v>152</v>
      </c>
      <c r="B22" s="196"/>
      <c r="C22" s="257">
        <v>0</v>
      </c>
      <c r="D22" s="174"/>
      <c r="E22" s="257">
        <v>-14200</v>
      </c>
      <c r="F22" s="176"/>
      <c r="G22" s="257">
        <v>0</v>
      </c>
      <c r="H22" s="176"/>
      <c r="I22" s="257">
        <v>0</v>
      </c>
      <c r="J22" s="176"/>
      <c r="K22" s="257">
        <v>0</v>
      </c>
      <c r="L22" s="174"/>
      <c r="M22" s="257">
        <v>-5765</v>
      </c>
      <c r="N22" s="174"/>
      <c r="O22" s="257">
        <v>122696</v>
      </c>
      <c r="P22" s="174"/>
      <c r="Q22" s="257">
        <v>0</v>
      </c>
      <c r="R22" s="174"/>
      <c r="S22" s="257">
        <v>0</v>
      </c>
      <c r="T22" s="178"/>
      <c r="U22" s="257">
        <v>0</v>
      </c>
      <c r="V22" s="174"/>
      <c r="W22" s="258">
        <v>-39995</v>
      </c>
      <c r="X22" s="174"/>
      <c r="Y22" s="257">
        <f>SUM(Q22:W22)</f>
        <v>-39995</v>
      </c>
      <c r="Z22" s="174"/>
      <c r="AA22" s="258">
        <f>C22+E22+G22+I22+M22+O22+Y22</f>
        <v>62736</v>
      </c>
      <c r="AB22" s="174"/>
      <c r="AC22" s="258">
        <f>-AA22</f>
        <v>-62736</v>
      </c>
      <c r="AD22" s="174"/>
      <c r="AE22" s="258">
        <f>SUM(AA22:AC22)</f>
        <v>0</v>
      </c>
    </row>
    <row r="23" spans="1:31" ht="20.25" customHeight="1" x14ac:dyDescent="0.25">
      <c r="A23" s="195" t="s">
        <v>151</v>
      </c>
      <c r="B23" s="195"/>
      <c r="C23" s="257">
        <f>SUM(C22)</f>
        <v>0</v>
      </c>
      <c r="D23" s="174"/>
      <c r="E23" s="259">
        <f>SUM(E22)</f>
        <v>-14200</v>
      </c>
      <c r="F23" s="176"/>
      <c r="G23" s="259">
        <f>SUM(G22)</f>
        <v>0</v>
      </c>
      <c r="H23" s="176"/>
      <c r="I23" s="259">
        <f>SUM(I22)</f>
        <v>0</v>
      </c>
      <c r="J23" s="176"/>
      <c r="K23" s="259">
        <f>SUM(K22)</f>
        <v>0</v>
      </c>
      <c r="L23" s="174"/>
      <c r="M23" s="259">
        <f>SUM(M22)</f>
        <v>-5765</v>
      </c>
      <c r="N23" s="174"/>
      <c r="O23" s="259">
        <f>SUM(O22)</f>
        <v>122696</v>
      </c>
      <c r="P23" s="174"/>
      <c r="Q23" s="259">
        <f>SUM(Q22)</f>
        <v>0</v>
      </c>
      <c r="R23" s="174"/>
      <c r="S23" s="259">
        <f>SUM(S22)</f>
        <v>0</v>
      </c>
      <c r="T23" s="178"/>
      <c r="U23" s="259">
        <f>SUM(U22)</f>
        <v>0</v>
      </c>
      <c r="V23" s="174"/>
      <c r="W23" s="260">
        <f>SUM(W22)</f>
        <v>-39995</v>
      </c>
      <c r="X23" s="174"/>
      <c r="Y23" s="259">
        <f>SUM(Y22)</f>
        <v>-39995</v>
      </c>
      <c r="Z23" s="174"/>
      <c r="AA23" s="260">
        <f>SUM(AA22)</f>
        <v>62736</v>
      </c>
      <c r="AB23" s="174"/>
      <c r="AC23" s="260">
        <f>SUM(AC22)</f>
        <v>-62736</v>
      </c>
      <c r="AD23" s="174"/>
      <c r="AE23" s="260">
        <f>SUM(AE22)</f>
        <v>0</v>
      </c>
    </row>
    <row r="24" spans="1:31" ht="20.25" customHeight="1" x14ac:dyDescent="0.25">
      <c r="A24" s="195"/>
      <c r="B24" s="195"/>
      <c r="C24" s="176"/>
      <c r="D24" s="174"/>
      <c r="E24" s="262"/>
      <c r="F24" s="176"/>
      <c r="G24" s="262"/>
      <c r="H24" s="176"/>
      <c r="I24" s="262"/>
      <c r="J24" s="176"/>
      <c r="K24" s="268"/>
      <c r="L24" s="174"/>
      <c r="M24" s="262"/>
      <c r="N24" s="174"/>
      <c r="O24" s="262"/>
      <c r="P24" s="174"/>
      <c r="Q24" s="262"/>
      <c r="R24" s="174"/>
      <c r="S24" s="262"/>
      <c r="T24" s="178"/>
      <c r="U24" s="262"/>
      <c r="V24" s="174"/>
      <c r="W24" s="172"/>
      <c r="X24" s="174"/>
      <c r="Y24" s="262"/>
      <c r="Z24" s="174"/>
      <c r="AA24" s="172"/>
      <c r="AB24" s="174"/>
      <c r="AC24" s="172"/>
      <c r="AD24" s="174"/>
      <c r="AE24" s="172"/>
    </row>
    <row r="25" spans="1:31" ht="19.5" customHeight="1" x14ac:dyDescent="0.25">
      <c r="A25" s="195" t="s">
        <v>164</v>
      </c>
      <c r="B25" s="195"/>
      <c r="C25" s="19"/>
      <c r="D25" s="174"/>
      <c r="E25" s="178"/>
      <c r="F25" s="176"/>
      <c r="G25" s="178"/>
      <c r="H25" s="176"/>
      <c r="I25" s="19"/>
      <c r="J25" s="176"/>
      <c r="K25" s="178"/>
      <c r="L25" s="9"/>
      <c r="M25" s="19"/>
      <c r="N25" s="9"/>
      <c r="O25" s="19"/>
      <c r="P25" s="9"/>
      <c r="Q25" s="19"/>
      <c r="R25" s="9"/>
      <c r="S25" s="19"/>
      <c r="T25" s="19"/>
      <c r="U25" s="19"/>
      <c r="V25" s="9"/>
      <c r="W25" s="20"/>
      <c r="X25" s="9"/>
      <c r="Y25" s="19"/>
      <c r="Z25" s="9"/>
      <c r="AA25" s="20"/>
      <c r="AB25" s="9"/>
      <c r="AC25" s="178"/>
      <c r="AD25" s="9"/>
      <c r="AE25" s="20"/>
    </row>
    <row r="26" spans="1:31" ht="19.5" customHeight="1" x14ac:dyDescent="0.25">
      <c r="A26" s="175" t="s">
        <v>242</v>
      </c>
      <c r="B26" s="175"/>
      <c r="C26" s="154">
        <v>0</v>
      </c>
      <c r="D26" s="155"/>
      <c r="E26" s="154">
        <v>0</v>
      </c>
      <c r="F26" s="281"/>
      <c r="G26" s="154">
        <v>0</v>
      </c>
      <c r="H26" s="281"/>
      <c r="I26" s="154">
        <v>0</v>
      </c>
      <c r="J26" s="281"/>
      <c r="K26" s="154">
        <v>0</v>
      </c>
      <c r="L26" s="155"/>
      <c r="M26" s="154">
        <v>0</v>
      </c>
      <c r="N26" s="174"/>
      <c r="O26" s="154">
        <f>'SI-5'!F37</f>
        <v>387080</v>
      </c>
      <c r="P26" s="174"/>
      <c r="Q26" s="154">
        <v>0</v>
      </c>
      <c r="R26" s="156"/>
      <c r="S26" s="154">
        <v>0</v>
      </c>
      <c r="T26" s="155"/>
      <c r="U26" s="154">
        <v>0</v>
      </c>
      <c r="V26" s="155"/>
      <c r="W26" s="154"/>
      <c r="X26" s="156"/>
      <c r="Y26" s="156">
        <f t="shared" ref="Y26:Y27" si="0">SUM(Q26:W26)</f>
        <v>0</v>
      </c>
      <c r="Z26" s="174"/>
      <c r="AA26" s="156">
        <f>C26+E26+G26+I26+M26+O26+Y26</f>
        <v>387080</v>
      </c>
      <c r="AB26" s="156"/>
      <c r="AC26" s="156">
        <f>'SI-5'!F38</f>
        <v>-61319</v>
      </c>
      <c r="AD26" s="174"/>
      <c r="AE26" s="179">
        <f t="shared" ref="AE26:AE27" si="1">SUM(AA26:AC26)</f>
        <v>325761</v>
      </c>
    </row>
    <row r="27" spans="1:31" ht="19.5" customHeight="1" x14ac:dyDescent="0.25">
      <c r="A27" s="175" t="s">
        <v>201</v>
      </c>
      <c r="B27" s="175"/>
      <c r="C27" s="154">
        <v>0</v>
      </c>
      <c r="D27" s="155"/>
      <c r="E27" s="154">
        <v>0</v>
      </c>
      <c r="F27" s="281"/>
      <c r="G27" s="154">
        <v>0</v>
      </c>
      <c r="H27" s="281"/>
      <c r="I27" s="154">
        <v>0</v>
      </c>
      <c r="J27" s="281"/>
      <c r="K27" s="154">
        <v>0</v>
      </c>
      <c r="L27" s="155"/>
      <c r="M27" s="154">
        <v>0</v>
      </c>
      <c r="N27" s="174"/>
      <c r="O27" s="154">
        <v>0</v>
      </c>
      <c r="P27" s="174"/>
      <c r="Q27" s="178">
        <v>2113</v>
      </c>
      <c r="R27" s="174"/>
      <c r="S27" s="154">
        <v>0</v>
      </c>
      <c r="T27" s="200"/>
      <c r="U27" s="154">
        <v>0</v>
      </c>
      <c r="V27" s="174"/>
      <c r="W27" s="178">
        <v>0</v>
      </c>
      <c r="X27" s="174"/>
      <c r="Y27" s="174">
        <f t="shared" si="0"/>
        <v>2113</v>
      </c>
      <c r="Z27" s="174"/>
      <c r="AA27" s="179">
        <f>C27+E27+G27+I27+M27+O27+Y27</f>
        <v>2113</v>
      </c>
      <c r="AB27" s="174"/>
      <c r="AC27" s="50">
        <f>'SI-5'!F43-AC26</f>
        <v>-2257</v>
      </c>
      <c r="AD27" s="174"/>
      <c r="AE27" s="179">
        <f t="shared" si="1"/>
        <v>-144</v>
      </c>
    </row>
    <row r="28" spans="1:31" ht="19.5" customHeight="1" x14ac:dyDescent="0.25">
      <c r="A28" s="195" t="s">
        <v>240</v>
      </c>
      <c r="B28" s="195"/>
      <c r="C28" s="16">
        <f>SUM(C26:C27)</f>
        <v>0</v>
      </c>
      <c r="D28" s="194"/>
      <c r="E28" s="177">
        <f>SUM(E26:E27)</f>
        <v>0</v>
      </c>
      <c r="F28" s="172"/>
      <c r="G28" s="177">
        <f>SUM(G26:G27)</f>
        <v>0</v>
      </c>
      <c r="H28" s="172"/>
      <c r="I28" s="16">
        <f>SUM(I26:I27)</f>
        <v>0</v>
      </c>
      <c r="J28" s="172"/>
      <c r="K28" s="177">
        <f>SUM(K26:K27)</f>
        <v>0</v>
      </c>
      <c r="L28" s="46"/>
      <c r="M28" s="16">
        <f>SUM(M26:M27)</f>
        <v>0</v>
      </c>
      <c r="N28" s="46"/>
      <c r="O28" s="16">
        <f>SUM(O26:O27)</f>
        <v>387080</v>
      </c>
      <c r="P28" s="46"/>
      <c r="Q28" s="16">
        <f>SUM(Q26:Q27)</f>
        <v>2113</v>
      </c>
      <c r="R28" s="46"/>
      <c r="S28" s="16">
        <f>SUM(S26:S27)</f>
        <v>0</v>
      </c>
      <c r="T28" s="4"/>
      <c r="U28" s="59">
        <f>SUM(U27)</f>
        <v>0</v>
      </c>
      <c r="V28" s="46"/>
      <c r="W28" s="16">
        <f>SUM(W26:W27)</f>
        <v>0</v>
      </c>
      <c r="X28" s="46"/>
      <c r="Y28" s="16">
        <f>SUM(Y26:Y27)</f>
        <v>2113</v>
      </c>
      <c r="Z28" s="46"/>
      <c r="AA28" s="16">
        <f>SUM(AA26:AA27)</f>
        <v>389193</v>
      </c>
      <c r="AB28" s="46"/>
      <c r="AC28" s="16">
        <f>SUM(AC26:AC27)</f>
        <v>-63576</v>
      </c>
      <c r="AD28" s="46"/>
      <c r="AE28" s="16">
        <f>SUM(AE26:AE27)</f>
        <v>325617</v>
      </c>
    </row>
    <row r="29" spans="1:31" ht="19.5" customHeight="1" x14ac:dyDescent="0.25">
      <c r="A29" s="48"/>
      <c r="B29" s="196"/>
      <c r="C29" s="4"/>
      <c r="D29" s="194"/>
      <c r="E29" s="172"/>
      <c r="F29" s="172"/>
      <c r="G29" s="172"/>
      <c r="H29" s="172"/>
      <c r="I29" s="4"/>
      <c r="J29" s="172"/>
      <c r="K29" s="172"/>
      <c r="L29" s="46"/>
      <c r="M29" s="4"/>
      <c r="N29" s="46"/>
      <c r="O29" s="4"/>
      <c r="P29" s="46"/>
      <c r="Q29" s="4"/>
      <c r="R29" s="46"/>
      <c r="S29" s="4"/>
      <c r="T29" s="4"/>
      <c r="U29" s="4"/>
      <c r="V29" s="46"/>
      <c r="W29" s="46"/>
      <c r="X29" s="46"/>
      <c r="Y29" s="4"/>
      <c r="Z29" s="46"/>
      <c r="AA29" s="4"/>
      <c r="AB29" s="46"/>
      <c r="AC29" s="4"/>
      <c r="AD29" s="46"/>
      <c r="AE29" s="4"/>
    </row>
    <row r="30" spans="1:31" ht="20.25" customHeight="1" x14ac:dyDescent="0.25">
      <c r="A30" s="196" t="s">
        <v>153</v>
      </c>
      <c r="B30" s="196"/>
      <c r="C30" s="60">
        <v>0</v>
      </c>
      <c r="D30" s="140"/>
      <c r="E30" s="60">
        <v>0</v>
      </c>
      <c r="F30" s="60"/>
      <c r="G30" s="60">
        <v>0</v>
      </c>
      <c r="H30" s="60"/>
      <c r="I30" s="60">
        <v>0</v>
      </c>
      <c r="J30" s="60"/>
      <c r="K30" s="60">
        <v>0</v>
      </c>
      <c r="L30" s="140"/>
      <c r="M30" s="60">
        <v>12044</v>
      </c>
      <c r="N30" s="140"/>
      <c r="O30" s="60">
        <f>-M30</f>
        <v>-12044</v>
      </c>
      <c r="P30" s="140"/>
      <c r="Q30" s="60">
        <v>0</v>
      </c>
      <c r="R30" s="140"/>
      <c r="S30" s="60">
        <v>0</v>
      </c>
      <c r="T30" s="60"/>
      <c r="U30" s="60">
        <v>0</v>
      </c>
      <c r="V30" s="140"/>
      <c r="W30" s="140">
        <v>0</v>
      </c>
      <c r="X30" s="140"/>
      <c r="Y30" s="60">
        <f t="shared" ref="Y30:Y31" si="2">SUM(Q30:W30)</f>
        <v>0</v>
      </c>
      <c r="Z30" s="140"/>
      <c r="AA30" s="60">
        <f>C30+E30+G30+I30+M30+O30+Y30</f>
        <v>0</v>
      </c>
      <c r="AB30" s="140"/>
      <c r="AC30" s="60">
        <v>0</v>
      </c>
      <c r="AD30" s="140"/>
      <c r="AE30" s="60">
        <f t="shared" ref="AE30" si="3">SUM(AA30:AC30)</f>
        <v>0</v>
      </c>
    </row>
    <row r="31" spans="1:31" ht="19.5" customHeight="1" x14ac:dyDescent="0.25">
      <c r="A31" s="48" t="s">
        <v>67</v>
      </c>
      <c r="B31" s="196"/>
      <c r="C31" s="60">
        <v>0</v>
      </c>
      <c r="D31" s="140"/>
      <c r="E31" s="255">
        <v>0</v>
      </c>
      <c r="F31" s="60"/>
      <c r="G31" s="255">
        <v>0</v>
      </c>
      <c r="H31" s="60"/>
      <c r="I31" s="60">
        <v>0</v>
      </c>
      <c r="J31" s="60"/>
      <c r="K31" s="60">
        <v>0</v>
      </c>
      <c r="L31" s="140"/>
      <c r="M31" s="60">
        <v>0</v>
      </c>
      <c r="N31" s="26"/>
      <c r="O31" s="174">
        <v>44186</v>
      </c>
      <c r="P31" s="26"/>
      <c r="Q31" s="60">
        <v>0</v>
      </c>
      <c r="R31" s="26"/>
      <c r="S31" s="174">
        <v>0</v>
      </c>
      <c r="T31" s="9"/>
      <c r="U31" s="60">
        <v>0</v>
      </c>
      <c r="V31" s="140"/>
      <c r="W31" s="60">
        <v>-44186</v>
      </c>
      <c r="X31" s="26"/>
      <c r="Y31" s="174">
        <f t="shared" si="2"/>
        <v>-44186</v>
      </c>
      <c r="Z31" s="26"/>
      <c r="AA31" s="198">
        <f>C31+E31+G31+I31+M31+O31+Y31</f>
        <v>0</v>
      </c>
      <c r="AB31" s="140"/>
      <c r="AC31" s="60">
        <v>0</v>
      </c>
      <c r="AD31" s="140"/>
      <c r="AE31" s="198">
        <f t="shared" ref="AE31" si="4">SUM(AA31:AC31)</f>
        <v>0</v>
      </c>
    </row>
    <row r="32" spans="1:31" ht="19.5" customHeight="1" thickBot="1" x14ac:dyDescent="0.3">
      <c r="A32" s="47" t="s">
        <v>247</v>
      </c>
      <c r="B32" s="195"/>
      <c r="C32" s="173">
        <f>SUM(C13,C19,C23,C28,C30:C31)</f>
        <v>817776</v>
      </c>
      <c r="D32" s="172"/>
      <c r="E32" s="173">
        <f>SUM(E13,E19,E23,E28,E30:E31)</f>
        <v>0</v>
      </c>
      <c r="F32" s="172"/>
      <c r="G32" s="173">
        <f>SUM(G13,G19,G23,G28,G30:G31)</f>
        <v>504943</v>
      </c>
      <c r="H32" s="172"/>
      <c r="I32" s="173">
        <f>SUM(I13,I19,I23,I28,I30:I31)</f>
        <v>17395</v>
      </c>
      <c r="J32" s="172"/>
      <c r="K32" s="173">
        <f>SUM(K13,K19,K23,K28,K30:K31)</f>
        <v>0</v>
      </c>
      <c r="L32" s="172"/>
      <c r="M32" s="173">
        <f>SUM(M13,M19,M23,M28,M30:M31)</f>
        <v>114975</v>
      </c>
      <c r="N32" s="172"/>
      <c r="O32" s="173">
        <f>SUM(O13,O19,O23,O28,O30:O31)</f>
        <v>128631</v>
      </c>
      <c r="P32" s="172"/>
      <c r="Q32" s="173">
        <f>SUM(Q13,Q19,Q23,Q28,Q30:Q31)</f>
        <v>-8940</v>
      </c>
      <c r="R32" s="194"/>
      <c r="S32" s="173">
        <f>SUM(S13,S19,S23,S28,S30:S31)</f>
        <v>-7873</v>
      </c>
      <c r="T32" s="172"/>
      <c r="U32" s="173">
        <f>SUM(U13,U19,U23,U28,U30:U31)</f>
        <v>1619</v>
      </c>
      <c r="V32" s="172"/>
      <c r="W32" s="173">
        <f>SUM(W13,W19,W23,W28,W30:W31)</f>
        <v>1513319</v>
      </c>
      <c r="X32" s="172"/>
      <c r="Y32" s="173">
        <f>SUM(Y13,Y19,Y23,Y28,Y30:Y31)</f>
        <v>1498125</v>
      </c>
      <c r="Z32" s="172"/>
      <c r="AA32" s="173">
        <f>SUM(AA13,AA19,AA23,AA28,AA30:AA31)</f>
        <v>3081845</v>
      </c>
      <c r="AB32" s="172"/>
      <c r="AC32" s="173">
        <f>SUM(AC13,AC19,AC23,AC28,AC30:AC31)</f>
        <v>-153966</v>
      </c>
      <c r="AD32" s="172"/>
      <c r="AE32" s="173">
        <f>SUM(AE13,AE19,AE23,AE28,AE30:AE31)</f>
        <v>2927879</v>
      </c>
    </row>
    <row r="33" spans="1:31" ht="17.25" customHeight="1" thickTop="1" x14ac:dyDescent="0.25">
      <c r="C33" s="139"/>
      <c r="D33" s="279"/>
      <c r="E33" s="139"/>
      <c r="F33" s="279"/>
      <c r="G33" s="139"/>
      <c r="H33" s="279"/>
      <c r="I33" s="139"/>
      <c r="J33" s="27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</row>
    <row r="34" spans="1:31" ht="17.25" customHeight="1" x14ac:dyDescent="0.25">
      <c r="A34" s="2" t="s">
        <v>248</v>
      </c>
      <c r="B34" s="171"/>
      <c r="C34" s="157"/>
      <c r="D34" s="276"/>
      <c r="E34" s="251"/>
      <c r="F34" s="276"/>
      <c r="G34" s="251"/>
      <c r="H34" s="276"/>
      <c r="I34" s="157"/>
      <c r="J34" s="276"/>
      <c r="K34" s="269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  <c r="AD34" s="157"/>
      <c r="AE34" s="157"/>
    </row>
    <row r="35" spans="1:31" ht="17.25" customHeight="1" x14ac:dyDescent="0.25">
      <c r="A35" s="45" t="s">
        <v>198</v>
      </c>
      <c r="B35" s="193"/>
      <c r="C35" s="172">
        <v>817776</v>
      </c>
      <c r="D35" s="194"/>
      <c r="E35" s="172">
        <v>0</v>
      </c>
      <c r="F35" s="172"/>
      <c r="G35" s="172">
        <v>504943</v>
      </c>
      <c r="H35" s="172"/>
      <c r="I35" s="4">
        <v>17395</v>
      </c>
      <c r="J35" s="172"/>
      <c r="K35" s="172">
        <v>507176</v>
      </c>
      <c r="L35" s="46"/>
      <c r="M35" s="4">
        <v>133188</v>
      </c>
      <c r="N35" s="46"/>
      <c r="O35" s="4">
        <v>220140</v>
      </c>
      <c r="P35" s="46"/>
      <c r="Q35" s="4">
        <v>-8933</v>
      </c>
      <c r="R35" s="46"/>
      <c r="S35" s="4">
        <v>0</v>
      </c>
      <c r="T35" s="4"/>
      <c r="U35" s="4">
        <v>1480</v>
      </c>
      <c r="V35" s="46"/>
      <c r="W35" s="4">
        <v>1384728</v>
      </c>
      <c r="X35" s="46"/>
      <c r="Y35" s="172">
        <f>SUM(Q35:W35)</f>
        <v>1377275</v>
      </c>
      <c r="Z35" s="172"/>
      <c r="AA35" s="172">
        <f>SUM(C35:O35,Y35)</f>
        <v>3577893</v>
      </c>
      <c r="AB35" s="172"/>
      <c r="AC35" s="172">
        <v>513396</v>
      </c>
      <c r="AD35" s="172"/>
      <c r="AE35" s="172">
        <f>SUM(AA35:AC35)</f>
        <v>4091289</v>
      </c>
    </row>
    <row r="36" spans="1:31" ht="17.25" customHeight="1" x14ac:dyDescent="0.25">
      <c r="A36" s="193"/>
      <c r="B36" s="193"/>
      <c r="C36" s="172"/>
      <c r="D36" s="194"/>
      <c r="E36" s="172"/>
      <c r="F36" s="172"/>
      <c r="G36" s="172"/>
      <c r="H36" s="172"/>
      <c r="I36" s="172"/>
      <c r="J36" s="172"/>
      <c r="K36" s="172"/>
      <c r="L36" s="194"/>
      <c r="M36" s="172"/>
      <c r="N36" s="194"/>
      <c r="O36" s="172"/>
      <c r="P36" s="194"/>
      <c r="Q36" s="172"/>
      <c r="R36" s="194"/>
      <c r="S36" s="172"/>
      <c r="T36" s="172"/>
      <c r="U36" s="172"/>
      <c r="V36" s="194"/>
      <c r="W36" s="172"/>
      <c r="X36" s="194"/>
      <c r="Y36" s="172"/>
      <c r="Z36" s="172"/>
      <c r="AA36" s="172"/>
      <c r="AB36" s="172"/>
      <c r="AC36" s="172"/>
      <c r="AD36" s="172"/>
      <c r="AE36" s="172"/>
    </row>
    <row r="37" spans="1:31" ht="17.100000000000001" customHeight="1" x14ac:dyDescent="0.25">
      <c r="A37" s="193" t="s">
        <v>217</v>
      </c>
      <c r="B37" s="193"/>
      <c r="C37" s="172"/>
      <c r="D37" s="194"/>
      <c r="E37" s="172"/>
      <c r="F37" s="172"/>
      <c r="G37" s="172"/>
      <c r="H37" s="172"/>
      <c r="I37" s="172"/>
      <c r="J37" s="172"/>
      <c r="K37" s="172"/>
      <c r="L37" s="194"/>
      <c r="M37" s="172"/>
      <c r="N37" s="194"/>
      <c r="O37" s="172"/>
      <c r="P37" s="194"/>
      <c r="Q37" s="172"/>
      <c r="R37" s="194"/>
      <c r="S37" s="172"/>
      <c r="T37" s="172"/>
      <c r="U37" s="172"/>
      <c r="V37" s="194"/>
      <c r="W37" s="172"/>
      <c r="X37" s="194"/>
      <c r="Y37" s="172"/>
      <c r="Z37" s="172"/>
      <c r="AA37" s="172"/>
      <c r="AB37" s="172"/>
      <c r="AC37" s="172"/>
      <c r="AD37" s="172"/>
      <c r="AE37" s="172"/>
    </row>
    <row r="38" spans="1:31" ht="17.100000000000001" customHeight="1" x14ac:dyDescent="0.25">
      <c r="A38" s="286" t="s">
        <v>237</v>
      </c>
      <c r="B38" s="193"/>
      <c r="C38" s="172"/>
      <c r="D38" s="194"/>
      <c r="E38" s="172"/>
      <c r="F38" s="172"/>
      <c r="G38" s="172"/>
      <c r="H38" s="172"/>
      <c r="I38" s="172"/>
      <c r="J38" s="172"/>
      <c r="K38" s="172"/>
      <c r="L38" s="194"/>
      <c r="M38" s="172"/>
      <c r="N38" s="194"/>
      <c r="O38" s="172"/>
      <c r="P38" s="194"/>
      <c r="Q38" s="172"/>
      <c r="R38" s="194"/>
      <c r="S38" s="172"/>
      <c r="T38" s="172"/>
      <c r="U38" s="172"/>
      <c r="V38" s="194"/>
      <c r="W38" s="172"/>
      <c r="X38" s="194"/>
      <c r="Y38" s="172"/>
      <c r="Z38" s="172"/>
      <c r="AA38" s="172"/>
      <c r="AB38" s="172"/>
      <c r="AC38" s="172"/>
      <c r="AD38" s="172"/>
      <c r="AE38" s="172"/>
    </row>
    <row r="39" spans="1:31" ht="17.25" customHeight="1" x14ac:dyDescent="0.25">
      <c r="A39" s="290" t="s">
        <v>218</v>
      </c>
      <c r="B39" s="291">
        <v>7</v>
      </c>
      <c r="C39" s="60">
        <v>0</v>
      </c>
      <c r="D39" s="140"/>
      <c r="E39" s="60">
        <v>0</v>
      </c>
      <c r="F39" s="60"/>
      <c r="G39" s="60">
        <v>0</v>
      </c>
      <c r="H39" s="60"/>
      <c r="I39" s="60">
        <v>0</v>
      </c>
      <c r="J39" s="60"/>
      <c r="K39" s="60">
        <v>0</v>
      </c>
      <c r="L39" s="140"/>
      <c r="M39" s="60">
        <v>0</v>
      </c>
      <c r="N39" s="140"/>
      <c r="O39" s="60">
        <v>-122666</v>
      </c>
      <c r="P39" s="140"/>
      <c r="Q39" s="60">
        <v>0</v>
      </c>
      <c r="R39" s="140"/>
      <c r="S39" s="60">
        <v>0</v>
      </c>
      <c r="T39" s="60"/>
      <c r="U39" s="60">
        <v>0</v>
      </c>
      <c r="V39" s="140"/>
      <c r="W39" s="60">
        <v>0</v>
      </c>
      <c r="X39" s="140"/>
      <c r="Y39" s="272">
        <f t="shared" ref="Y39:Y40" si="5">SUM(Q39:W39)</f>
        <v>0</v>
      </c>
      <c r="Z39" s="60"/>
      <c r="AA39" s="272">
        <f>SUM(C39:O39,Y39)</f>
        <v>-122666</v>
      </c>
      <c r="AB39" s="60"/>
      <c r="AC39" s="60">
        <v>0</v>
      </c>
      <c r="AD39" s="60"/>
      <c r="AE39" s="60">
        <f t="shared" ref="AE39:AE40" si="6">SUM(AA39:AC39)</f>
        <v>-122666</v>
      </c>
    </row>
    <row r="40" spans="1:31" ht="17.25" customHeight="1" x14ac:dyDescent="0.25">
      <c r="A40" s="290" t="s">
        <v>211</v>
      </c>
      <c r="B40" s="290"/>
      <c r="C40" s="60">
        <v>0</v>
      </c>
      <c r="D40" s="140"/>
      <c r="E40" s="60">
        <v>0</v>
      </c>
      <c r="F40" s="60"/>
      <c r="G40" s="60">
        <v>0</v>
      </c>
      <c r="H40" s="60"/>
      <c r="I40" s="60">
        <v>0</v>
      </c>
      <c r="J40" s="60"/>
      <c r="K40" s="60">
        <v>0</v>
      </c>
      <c r="L40" s="140"/>
      <c r="M40" s="60">
        <v>0</v>
      </c>
      <c r="N40" s="140"/>
      <c r="O40" s="60">
        <v>0</v>
      </c>
      <c r="P40" s="140"/>
      <c r="Q40" s="60">
        <v>0</v>
      </c>
      <c r="R40" s="140"/>
      <c r="S40" s="60">
        <v>0</v>
      </c>
      <c r="T40" s="60"/>
      <c r="U40" s="60">
        <v>0</v>
      </c>
      <c r="V40" s="140"/>
      <c r="W40" s="60">
        <v>0</v>
      </c>
      <c r="X40" s="140"/>
      <c r="Y40" s="272">
        <f t="shared" si="5"/>
        <v>0</v>
      </c>
      <c r="Z40" s="60"/>
      <c r="AA40" s="272">
        <f>SUM(C40:O40,Y40)</f>
        <v>0</v>
      </c>
      <c r="AB40" s="60"/>
      <c r="AC40" s="60">
        <v>-38269</v>
      </c>
      <c r="AD40" s="60"/>
      <c r="AE40" s="60">
        <f t="shared" si="6"/>
        <v>-38269</v>
      </c>
    </row>
    <row r="41" spans="1:31" ht="20.25" customHeight="1" x14ac:dyDescent="0.25">
      <c r="A41" s="195" t="s">
        <v>238</v>
      </c>
      <c r="B41" s="195"/>
      <c r="C41" s="177">
        <f>SUM(C39:C40)</f>
        <v>0</v>
      </c>
      <c r="D41" s="194"/>
      <c r="E41" s="177">
        <f>SUM(E39:E40)</f>
        <v>0</v>
      </c>
      <c r="F41" s="172"/>
      <c r="G41" s="177">
        <f>SUM(G39:G40)</f>
        <v>0</v>
      </c>
      <c r="H41" s="172"/>
      <c r="I41" s="177">
        <f>SUM(I39:I40)</f>
        <v>0</v>
      </c>
      <c r="J41" s="172"/>
      <c r="K41" s="177">
        <f>SUM(K39:K40)</f>
        <v>0</v>
      </c>
      <c r="L41" s="194"/>
      <c r="M41" s="177">
        <f>SUM(M39:M40)</f>
        <v>0</v>
      </c>
      <c r="N41" s="194"/>
      <c r="O41" s="177">
        <f>SUM(O39:O40)</f>
        <v>-122666</v>
      </c>
      <c r="P41" s="194"/>
      <c r="Q41" s="177">
        <f>SUM(Q39:Q40)</f>
        <v>0</v>
      </c>
      <c r="R41" s="194"/>
      <c r="S41" s="177">
        <f>SUM(S39:S40)</f>
        <v>0</v>
      </c>
      <c r="T41" s="172"/>
      <c r="U41" s="59">
        <f>SUM(U40)</f>
        <v>0</v>
      </c>
      <c r="V41" s="194"/>
      <c r="W41" s="177">
        <f>SUM(W39:W40)</f>
        <v>0</v>
      </c>
      <c r="X41" s="194"/>
      <c r="Y41" s="177">
        <f>SUM(Y39:Y40)</f>
        <v>0</v>
      </c>
      <c r="Z41" s="194"/>
      <c r="AA41" s="177">
        <f>SUM(AA39:AA40)</f>
        <v>-122666</v>
      </c>
      <c r="AB41" s="194"/>
      <c r="AC41" s="177">
        <f>SUM(AC39:AC40)</f>
        <v>-38269</v>
      </c>
      <c r="AD41" s="194"/>
      <c r="AE41" s="177">
        <f>SUM(AE39:AE40)</f>
        <v>-160935</v>
      </c>
    </row>
    <row r="42" spans="1:31" ht="20.25" customHeight="1" x14ac:dyDescent="0.25">
      <c r="A42" s="196"/>
      <c r="B42" s="196"/>
      <c r="C42" s="178"/>
      <c r="D42" s="174"/>
      <c r="E42" s="178"/>
      <c r="F42" s="176"/>
      <c r="G42" s="178"/>
      <c r="H42" s="176"/>
      <c r="I42" s="178"/>
      <c r="J42" s="176"/>
      <c r="K42" s="178"/>
      <c r="L42" s="174"/>
      <c r="M42" s="178"/>
      <c r="N42" s="174"/>
      <c r="O42" s="178"/>
      <c r="P42" s="174"/>
      <c r="Q42" s="178"/>
      <c r="R42" s="174"/>
      <c r="S42" s="178"/>
      <c r="T42" s="178"/>
      <c r="U42" s="178"/>
      <c r="V42" s="174"/>
      <c r="W42" s="179"/>
      <c r="X42" s="174"/>
      <c r="Y42" s="264"/>
      <c r="Z42" s="265"/>
      <c r="AA42" s="264"/>
      <c r="AB42" s="265"/>
      <c r="AC42" s="264"/>
      <c r="AD42" s="265"/>
      <c r="AE42" s="264"/>
    </row>
    <row r="43" spans="1:31" ht="20.25" customHeight="1" x14ac:dyDescent="0.25">
      <c r="A43" s="286" t="s">
        <v>277</v>
      </c>
      <c r="B43" s="286"/>
      <c r="C43" s="178"/>
      <c r="D43" s="174"/>
      <c r="E43" s="178"/>
      <c r="F43" s="176"/>
      <c r="G43" s="178"/>
      <c r="H43" s="176"/>
      <c r="I43" s="178"/>
      <c r="J43" s="176"/>
      <c r="K43" s="178"/>
      <c r="L43" s="174"/>
      <c r="M43" s="178"/>
      <c r="N43" s="174"/>
      <c r="O43" s="178"/>
      <c r="P43" s="174"/>
      <c r="Q43" s="178"/>
      <c r="R43" s="174"/>
      <c r="S43" s="178"/>
      <c r="T43" s="178"/>
      <c r="U43" s="178"/>
      <c r="V43" s="174"/>
      <c r="W43" s="179"/>
      <c r="X43" s="174"/>
      <c r="Y43" s="178"/>
      <c r="Z43" s="174"/>
      <c r="AA43" s="179"/>
      <c r="AB43" s="174"/>
      <c r="AC43" s="179"/>
      <c r="AD43" s="174"/>
      <c r="AE43" s="179"/>
    </row>
    <row r="44" spans="1:31" ht="20.25" customHeight="1" x14ac:dyDescent="0.25">
      <c r="A44" s="196" t="s">
        <v>276</v>
      </c>
      <c r="B44" s="293">
        <v>4</v>
      </c>
      <c r="C44" s="257">
        <v>0</v>
      </c>
      <c r="D44" s="174"/>
      <c r="E44" s="257">
        <v>0</v>
      </c>
      <c r="F44" s="176"/>
      <c r="G44" s="257">
        <v>0</v>
      </c>
      <c r="H44" s="176"/>
      <c r="I44" s="257">
        <v>0</v>
      </c>
      <c r="J44" s="176"/>
      <c r="K44" s="257">
        <v>-182549</v>
      </c>
      <c r="L44" s="174"/>
      <c r="M44" s="257">
        <v>4601</v>
      </c>
      <c r="N44" s="174"/>
      <c r="O44" s="257">
        <v>0</v>
      </c>
      <c r="P44" s="174"/>
      <c r="Q44" s="257">
        <v>0</v>
      </c>
      <c r="R44" s="174"/>
      <c r="S44" s="257">
        <v>0</v>
      </c>
      <c r="T44" s="178"/>
      <c r="U44" s="257">
        <v>0</v>
      </c>
      <c r="V44" s="174"/>
      <c r="W44" s="258">
        <v>23478</v>
      </c>
      <c r="X44" s="174"/>
      <c r="Y44" s="257">
        <f>SUM(Q44:W44)</f>
        <v>23478</v>
      </c>
      <c r="Z44" s="174"/>
      <c r="AA44" s="258">
        <f>SUM(C44:O44,Y44)</f>
        <v>-154470</v>
      </c>
      <c r="AB44" s="174"/>
      <c r="AC44" s="258">
        <f>-AA44</f>
        <v>154470</v>
      </c>
      <c r="AD44" s="174"/>
      <c r="AE44" s="258">
        <f>SUM(AA44:AC44)</f>
        <v>0</v>
      </c>
    </row>
    <row r="45" spans="1:31" ht="20.25" customHeight="1" x14ac:dyDescent="0.25">
      <c r="A45" s="195" t="s">
        <v>275</v>
      </c>
      <c r="B45" s="195"/>
      <c r="C45" s="259">
        <f>SUM(C44:C44)</f>
        <v>0</v>
      </c>
      <c r="D45" s="174"/>
      <c r="E45" s="259">
        <f>SUM(E44:E44)</f>
        <v>0</v>
      </c>
      <c r="F45" s="176"/>
      <c r="G45" s="259">
        <f>SUM(G44:G44)</f>
        <v>0</v>
      </c>
      <c r="H45" s="176"/>
      <c r="I45" s="259">
        <f>SUM(I44:I44)</f>
        <v>0</v>
      </c>
      <c r="J45" s="176"/>
      <c r="K45" s="259">
        <f>SUM(K44:K44)</f>
        <v>-182549</v>
      </c>
      <c r="L45" s="174"/>
      <c r="M45" s="259">
        <f>SUM(M44:M44)</f>
        <v>4601</v>
      </c>
      <c r="N45" s="174"/>
      <c r="O45" s="259">
        <f>SUM(O44:O44)</f>
        <v>0</v>
      </c>
      <c r="P45" s="174"/>
      <c r="Q45" s="259">
        <f>SUM(Q44:Q44)</f>
        <v>0</v>
      </c>
      <c r="R45" s="174"/>
      <c r="S45" s="259">
        <f>SUM(S44:S44)</f>
        <v>0</v>
      </c>
      <c r="T45" s="178"/>
      <c r="U45" s="259">
        <f>SUM(U44:U44)</f>
        <v>0</v>
      </c>
      <c r="V45" s="174"/>
      <c r="W45" s="259">
        <f>SUM(W44:W44)</f>
        <v>23478</v>
      </c>
      <c r="X45" s="174"/>
      <c r="Y45" s="259">
        <f>SUM(Y44:Y44)</f>
        <v>23478</v>
      </c>
      <c r="Z45" s="174"/>
      <c r="AA45" s="259">
        <f>SUM(AA44:AA44)</f>
        <v>-154470</v>
      </c>
      <c r="AB45" s="174"/>
      <c r="AC45" s="259">
        <f>SUM(AC44:AC44)</f>
        <v>154470</v>
      </c>
      <c r="AD45" s="174"/>
      <c r="AE45" s="259">
        <f>SUM(AE44:AE44)</f>
        <v>0</v>
      </c>
    </row>
    <row r="46" spans="1:31" ht="20.25" customHeight="1" x14ac:dyDescent="0.25">
      <c r="A46" s="195"/>
      <c r="B46" s="195"/>
      <c r="C46" s="176"/>
      <c r="D46" s="174"/>
      <c r="E46" s="307"/>
      <c r="F46" s="176"/>
      <c r="G46" s="307"/>
      <c r="H46" s="176"/>
      <c r="I46" s="307"/>
      <c r="J46" s="176"/>
      <c r="K46" s="307"/>
      <c r="L46" s="174"/>
      <c r="M46" s="307"/>
      <c r="N46" s="174"/>
      <c r="O46" s="307"/>
      <c r="P46" s="174"/>
      <c r="Q46" s="307"/>
      <c r="R46" s="174"/>
      <c r="S46" s="307"/>
      <c r="T46" s="178"/>
      <c r="U46" s="307"/>
      <c r="V46" s="174"/>
      <c r="W46" s="172"/>
      <c r="X46" s="174"/>
      <c r="Y46" s="307"/>
      <c r="Z46" s="174"/>
      <c r="AA46" s="172"/>
      <c r="AB46" s="174"/>
      <c r="AC46" s="172"/>
      <c r="AD46" s="174"/>
      <c r="AE46" s="172"/>
    </row>
    <row r="47" spans="1:31" ht="20.25" customHeight="1" x14ac:dyDescent="0.25">
      <c r="A47" s="195" t="s">
        <v>164</v>
      </c>
      <c r="B47" s="195"/>
      <c r="C47" s="200"/>
      <c r="D47" s="60"/>
      <c r="E47" s="200"/>
      <c r="F47" s="201"/>
      <c r="G47" s="200"/>
      <c r="H47" s="201"/>
      <c r="I47" s="200"/>
      <c r="J47" s="201"/>
      <c r="K47" s="200"/>
      <c r="L47" s="60"/>
      <c r="M47" s="200"/>
      <c r="N47" s="60"/>
      <c r="O47" s="200"/>
      <c r="P47" s="60"/>
      <c r="Q47" s="200"/>
      <c r="R47" s="60"/>
      <c r="S47" s="200"/>
      <c r="T47" s="200"/>
      <c r="U47" s="200"/>
      <c r="V47" s="60"/>
      <c r="W47" s="198"/>
      <c r="X47" s="60"/>
      <c r="Y47" s="270"/>
      <c r="Z47" s="270"/>
      <c r="AA47" s="270"/>
      <c r="AB47" s="270"/>
      <c r="AC47" s="270"/>
      <c r="AD47" s="270"/>
      <c r="AE47" s="270"/>
    </row>
    <row r="48" spans="1:31" ht="20.25" customHeight="1" x14ac:dyDescent="0.25">
      <c r="A48" s="175" t="s">
        <v>242</v>
      </c>
      <c r="B48" s="175"/>
      <c r="C48" s="154">
        <v>0</v>
      </c>
      <c r="D48" s="155"/>
      <c r="E48" s="154">
        <v>0</v>
      </c>
      <c r="F48" s="281"/>
      <c r="G48" s="154">
        <v>0</v>
      </c>
      <c r="H48" s="281"/>
      <c r="I48" s="154">
        <v>0</v>
      </c>
      <c r="J48" s="281"/>
      <c r="K48" s="154">
        <v>0</v>
      </c>
      <c r="L48" s="155"/>
      <c r="M48" s="154">
        <v>0</v>
      </c>
      <c r="N48" s="60"/>
      <c r="O48" s="271">
        <v>316789</v>
      </c>
      <c r="P48" s="60"/>
      <c r="Q48" s="154">
        <v>0</v>
      </c>
      <c r="R48" s="156"/>
      <c r="S48" s="154">
        <v>0</v>
      </c>
      <c r="T48" s="155"/>
      <c r="U48" s="154">
        <v>0</v>
      </c>
      <c r="V48" s="155"/>
      <c r="W48" s="154">
        <v>0</v>
      </c>
      <c r="X48" s="156"/>
      <c r="Y48" s="272">
        <f>SUM(Q48:W48)</f>
        <v>0</v>
      </c>
      <c r="Z48" s="273"/>
      <c r="AA48" s="272">
        <f>SUM(C48:O48,Y48)</f>
        <v>316789</v>
      </c>
      <c r="AB48" s="272"/>
      <c r="AC48" s="271">
        <f>'SI-5'!D38</f>
        <v>-15358</v>
      </c>
      <c r="AD48" s="272"/>
      <c r="AE48" s="271">
        <f>AA48+AC48</f>
        <v>301431</v>
      </c>
    </row>
    <row r="49" spans="1:31" ht="20.25" customHeight="1" x14ac:dyDescent="0.25">
      <c r="A49" s="175" t="s">
        <v>201</v>
      </c>
      <c r="B49" s="175"/>
      <c r="C49" s="154">
        <v>0</v>
      </c>
      <c r="D49" s="155"/>
      <c r="E49" s="154">
        <v>0</v>
      </c>
      <c r="F49" s="281"/>
      <c r="G49" s="154">
        <v>0</v>
      </c>
      <c r="H49" s="281"/>
      <c r="I49" s="154">
        <v>0</v>
      </c>
      <c r="J49" s="281"/>
      <c r="K49" s="154">
        <v>0</v>
      </c>
      <c r="L49" s="155"/>
      <c r="M49" s="154">
        <v>0</v>
      </c>
      <c r="N49" s="60"/>
      <c r="O49" s="154">
        <v>0</v>
      </c>
      <c r="P49" s="60"/>
      <c r="Q49" s="200">
        <v>-3322</v>
      </c>
      <c r="R49" s="60"/>
      <c r="S49" s="154">
        <v>0</v>
      </c>
      <c r="T49" s="200"/>
      <c r="U49" s="154">
        <v>0</v>
      </c>
      <c r="V49" s="60"/>
      <c r="W49" s="200">
        <v>0</v>
      </c>
      <c r="X49" s="60"/>
      <c r="Y49" s="272">
        <f>SUM(Q49:W49)</f>
        <v>-3322</v>
      </c>
      <c r="Z49" s="273"/>
      <c r="AA49" s="272">
        <f>SUM(C49:O49,Y49)</f>
        <v>-3322</v>
      </c>
      <c r="AB49" s="272"/>
      <c r="AC49" s="271">
        <f>AC50-AC48</f>
        <v>-2391</v>
      </c>
      <c r="AD49" s="272"/>
      <c r="AE49" s="271">
        <f>AA49+AC49</f>
        <v>-5713</v>
      </c>
    </row>
    <row r="50" spans="1:31" ht="20.25" customHeight="1" x14ac:dyDescent="0.25">
      <c r="A50" s="195" t="s">
        <v>241</v>
      </c>
      <c r="B50" s="195"/>
      <c r="C50" s="177">
        <f>SUM(C48:C49)</f>
        <v>0</v>
      </c>
      <c r="D50" s="194"/>
      <c r="E50" s="256">
        <f>SUM(E48:E49)</f>
        <v>0</v>
      </c>
      <c r="F50" s="172"/>
      <c r="G50" s="177">
        <f>SUM(G48:G49)</f>
        <v>0</v>
      </c>
      <c r="H50" s="172"/>
      <c r="I50" s="177">
        <f>SUM(I48:I49)</f>
        <v>0</v>
      </c>
      <c r="J50" s="172"/>
      <c r="K50" s="177">
        <f>SUM(K48:K49)</f>
        <v>0</v>
      </c>
      <c r="L50" s="194"/>
      <c r="M50" s="177">
        <f>SUM(M48:M49)</f>
        <v>0</v>
      </c>
      <c r="N50" s="194"/>
      <c r="O50" s="177">
        <f>SUM(O48:O49)</f>
        <v>316789</v>
      </c>
      <c r="P50" s="194"/>
      <c r="Q50" s="177">
        <f>SUM(Q48:Q49)</f>
        <v>-3322</v>
      </c>
      <c r="R50" s="194"/>
      <c r="S50" s="177">
        <f>SUM(S48:S49)</f>
        <v>0</v>
      </c>
      <c r="T50" s="172"/>
      <c r="U50" s="59">
        <f>SUM(U49)</f>
        <v>0</v>
      </c>
      <c r="V50" s="194"/>
      <c r="W50" s="177">
        <f>SUM(W48:W49)</f>
        <v>0</v>
      </c>
      <c r="X50" s="194"/>
      <c r="Y50" s="177">
        <f>SUM(Y48:Y49)</f>
        <v>-3322</v>
      </c>
      <c r="Z50" s="194"/>
      <c r="AA50" s="177">
        <f>SUM(AA48:AA49)</f>
        <v>313467</v>
      </c>
      <c r="AB50" s="194"/>
      <c r="AC50" s="177">
        <f>'SI-5'!D43</f>
        <v>-17749</v>
      </c>
      <c r="AD50" s="194"/>
      <c r="AE50" s="177">
        <f>SUM(AE48:AE49)</f>
        <v>295718</v>
      </c>
    </row>
    <row r="51" spans="1:31" ht="20.25" customHeight="1" x14ac:dyDescent="0.25">
      <c r="A51" s="196"/>
      <c r="B51" s="196"/>
      <c r="C51" s="172"/>
      <c r="D51" s="194"/>
      <c r="E51" s="256"/>
      <c r="F51" s="172"/>
      <c r="G51" s="172"/>
      <c r="H51" s="172"/>
      <c r="I51" s="172"/>
      <c r="J51" s="172"/>
      <c r="K51" s="172"/>
      <c r="L51" s="194"/>
      <c r="M51" s="172"/>
      <c r="N51" s="194"/>
      <c r="O51" s="172"/>
      <c r="P51" s="194"/>
      <c r="Q51" s="172"/>
      <c r="R51" s="194"/>
      <c r="S51" s="172"/>
      <c r="T51" s="172"/>
      <c r="U51" s="172"/>
      <c r="V51" s="194"/>
      <c r="W51" s="194"/>
      <c r="X51" s="194"/>
      <c r="Y51" s="172"/>
      <c r="Z51" s="194"/>
      <c r="AA51" s="172"/>
      <c r="AB51" s="194"/>
      <c r="AC51" s="172"/>
      <c r="AD51" s="194"/>
      <c r="AE51" s="172"/>
    </row>
    <row r="52" spans="1:31" ht="20.25" customHeight="1" x14ac:dyDescent="0.25">
      <c r="A52" s="196" t="s">
        <v>153</v>
      </c>
      <c r="B52" s="196"/>
      <c r="C52" s="60">
        <v>0</v>
      </c>
      <c r="D52" s="140"/>
      <c r="E52" s="60">
        <v>0</v>
      </c>
      <c r="F52" s="60"/>
      <c r="G52" s="60">
        <v>0</v>
      </c>
      <c r="H52" s="60"/>
      <c r="I52" s="60">
        <v>0</v>
      </c>
      <c r="J52" s="60"/>
      <c r="K52" s="60">
        <v>0</v>
      </c>
      <c r="L52" s="140"/>
      <c r="M52" s="60">
        <v>12914</v>
      </c>
      <c r="N52" s="140"/>
      <c r="O52" s="60">
        <v>-12914</v>
      </c>
      <c r="P52" s="140"/>
      <c r="Q52" s="60">
        <v>0</v>
      </c>
      <c r="R52" s="140"/>
      <c r="S52" s="60">
        <v>0</v>
      </c>
      <c r="T52" s="60"/>
      <c r="U52" s="60">
        <v>0</v>
      </c>
      <c r="V52" s="140"/>
      <c r="W52" s="140">
        <v>0</v>
      </c>
      <c r="X52" s="140"/>
      <c r="Y52" s="60">
        <f t="shared" ref="Y52" si="7">SUM(Q52:W52)</f>
        <v>0</v>
      </c>
      <c r="Z52" s="140"/>
      <c r="AA52" s="60">
        <f>C52+E52+G52+I52+M52+O52+Y52</f>
        <v>0</v>
      </c>
      <c r="AB52" s="140"/>
      <c r="AC52" s="60">
        <v>0</v>
      </c>
      <c r="AD52" s="140"/>
      <c r="AE52" s="60">
        <f t="shared" ref="AE52:AE53" si="8">SUM(AA52:AC52)</f>
        <v>0</v>
      </c>
    </row>
    <row r="53" spans="1:31" ht="20.25" customHeight="1" x14ac:dyDescent="0.25">
      <c r="A53" s="196" t="s">
        <v>67</v>
      </c>
      <c r="B53" s="196"/>
      <c r="C53" s="60">
        <v>0</v>
      </c>
      <c r="D53" s="140"/>
      <c r="E53" s="255">
        <v>0</v>
      </c>
      <c r="F53" s="60"/>
      <c r="G53" s="255">
        <v>0</v>
      </c>
      <c r="H53" s="60"/>
      <c r="I53" s="60">
        <v>0</v>
      </c>
      <c r="J53" s="60"/>
      <c r="K53" s="60">
        <v>0</v>
      </c>
      <c r="L53" s="140"/>
      <c r="M53" s="60">
        <v>0</v>
      </c>
      <c r="N53" s="140"/>
      <c r="O53" s="60">
        <v>35997</v>
      </c>
      <c r="P53" s="140"/>
      <c r="Q53" s="60">
        <v>0</v>
      </c>
      <c r="R53" s="194"/>
      <c r="S53" s="60">
        <v>0</v>
      </c>
      <c r="T53" s="60"/>
      <c r="U53" s="60">
        <v>0</v>
      </c>
      <c r="V53" s="140"/>
      <c r="W53" s="60">
        <f>-O53</f>
        <v>-35997</v>
      </c>
      <c r="X53" s="140"/>
      <c r="Y53" s="60">
        <f>SUM(Q53:W53)</f>
        <v>-35997</v>
      </c>
      <c r="Z53" s="140"/>
      <c r="AA53" s="198">
        <f>C53+E53+G53+I53+M53+O53+Y53</f>
        <v>0</v>
      </c>
      <c r="AB53" s="140"/>
      <c r="AC53" s="60">
        <v>0</v>
      </c>
      <c r="AD53" s="140"/>
      <c r="AE53" s="198">
        <f t="shared" si="8"/>
        <v>0</v>
      </c>
    </row>
    <row r="54" spans="1:31" ht="20.25" customHeight="1" thickBot="1" x14ac:dyDescent="0.3">
      <c r="A54" s="195" t="s">
        <v>249</v>
      </c>
      <c r="B54" s="195"/>
      <c r="C54" s="173">
        <f>SUM(C35,C41,C45,C50,C52:C53)</f>
        <v>817776</v>
      </c>
      <c r="D54" s="172"/>
      <c r="E54" s="173">
        <f>SUM(E35,E41,E45,E50,E52:E53)</f>
        <v>0</v>
      </c>
      <c r="F54" s="172"/>
      <c r="G54" s="173">
        <f>SUM(G35,G41,G45,G50,G52:G53)</f>
        <v>504943</v>
      </c>
      <c r="H54" s="172"/>
      <c r="I54" s="173">
        <f>SUM(I35,I41,I45,I50,I52:I53)</f>
        <v>17395</v>
      </c>
      <c r="J54" s="172"/>
      <c r="K54" s="173">
        <f>SUM(K35,K41,K45,K50,K52:K53)</f>
        <v>324627</v>
      </c>
      <c r="L54" s="172"/>
      <c r="M54" s="173">
        <f>SUM(M35,M41,M45,M50,M52:M53)</f>
        <v>150703</v>
      </c>
      <c r="N54" s="172"/>
      <c r="O54" s="173">
        <f>SUM(O35,O41,O45,O50,O52:O53)</f>
        <v>437346</v>
      </c>
      <c r="P54" s="172"/>
      <c r="Q54" s="173">
        <f>SUM(Q35,Q41,Q45,Q50,Q52:Q53)</f>
        <v>-12255</v>
      </c>
      <c r="R54" s="172"/>
      <c r="S54" s="173">
        <f>SUM(S35,S41,S45,S50,S52:S53)</f>
        <v>0</v>
      </c>
      <c r="T54" s="172"/>
      <c r="U54" s="173">
        <f>SUM(U35,U41,U45,U50,U52:U53)</f>
        <v>1480</v>
      </c>
      <c r="V54" s="172"/>
      <c r="W54" s="173">
        <f>SUM(W35,W41,W45,W50,W52:W53)</f>
        <v>1372209</v>
      </c>
      <c r="X54" s="172"/>
      <c r="Y54" s="173">
        <f>SUM(Y35,Y41,Y45,Y50,Y52:Y53)</f>
        <v>1361434</v>
      </c>
      <c r="Z54" s="172"/>
      <c r="AA54" s="173">
        <f>SUM(AA35,AA41,AA45,AA50,AA52:AA53)</f>
        <v>3614224</v>
      </c>
      <c r="AB54" s="172"/>
      <c r="AC54" s="173">
        <f>SUM(AC35,AC41,AC45,AC50,AC52:AC53)</f>
        <v>611848</v>
      </c>
      <c r="AD54" s="172"/>
      <c r="AE54" s="173">
        <f>SUM(AE35,AE41,AE50,AE52:AE53)</f>
        <v>4226072</v>
      </c>
    </row>
    <row r="55" spans="1:31" ht="20.25" customHeight="1" thickTop="1" x14ac:dyDescent="0.25"/>
  </sheetData>
  <mergeCells count="4">
    <mergeCell ref="C4:AE4"/>
    <mergeCell ref="M5:O5"/>
    <mergeCell ref="Q5:Y5"/>
    <mergeCell ref="C11:AE11"/>
  </mergeCells>
  <pageMargins left="0.8" right="0.8" top="0.48" bottom="0.5" header="0.5" footer="0.5"/>
  <pageSetup paperSize="9" scale="40" firstPageNumber="6" orientation="landscape" useFirstPageNumber="1" r:id="rId1"/>
  <headerFooter>
    <oddFooter>&amp;L&amp;14 &amp;17The accompanying notes are an integral part of these interim financial statements.
&amp;C&amp;17&amp;P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40"/>
  <sheetViews>
    <sheetView topLeftCell="A31" zoomScaleNormal="100" zoomScaleSheetLayoutView="70" workbookViewId="0">
      <selection activeCell="C48" sqref="C48"/>
    </sheetView>
  </sheetViews>
  <sheetFormatPr defaultColWidth="9.42578125" defaultRowHeight="18.75" customHeight="1" x14ac:dyDescent="0.25"/>
  <cols>
    <col min="1" max="1" width="58.5703125" style="52" customWidth="1"/>
    <col min="2" max="2" width="5.42578125" style="52" customWidth="1"/>
    <col min="3" max="3" width="18.140625" style="50" customWidth="1"/>
    <col min="4" max="4" width="2" style="51" customWidth="1"/>
    <col min="5" max="5" width="18" style="50" customWidth="1"/>
    <col min="6" max="6" width="2.28515625" style="51" customWidth="1"/>
    <col min="7" max="7" width="17.7109375" style="50" customWidth="1"/>
    <col min="8" max="8" width="2" style="51" customWidth="1"/>
    <col min="9" max="9" width="17.42578125" style="50" customWidth="1"/>
    <col min="10" max="10" width="2" style="51" customWidth="1"/>
    <col min="11" max="11" width="17.42578125" style="50" customWidth="1"/>
    <col min="12" max="12" width="1.85546875" style="51" customWidth="1"/>
    <col min="13" max="13" width="15.5703125" style="50" customWidth="1"/>
    <col min="14" max="14" width="11.5703125" style="52" bestFit="1" customWidth="1"/>
    <col min="15" max="15" width="5.42578125" style="52" bestFit="1" customWidth="1"/>
    <col min="16" max="16384" width="9.42578125" style="52"/>
  </cols>
  <sheetData>
    <row r="1" spans="1:13" ht="18.75" customHeight="1" x14ac:dyDescent="0.25">
      <c r="A1" s="3" t="s">
        <v>124</v>
      </c>
      <c r="B1" s="3"/>
    </row>
    <row r="2" spans="1:13" ht="18.75" customHeight="1" x14ac:dyDescent="0.25">
      <c r="A2" s="93" t="s">
        <v>82</v>
      </c>
      <c r="B2" s="93"/>
    </row>
    <row r="3" spans="1:13" ht="14.1" customHeight="1" x14ac:dyDescent="0.25"/>
    <row r="4" spans="1:13" s="27" customFormat="1" ht="18.75" customHeight="1" x14ac:dyDescent="0.25">
      <c r="A4" s="53"/>
      <c r="B4" s="53"/>
      <c r="C4" s="329" t="s">
        <v>24</v>
      </c>
      <c r="D4" s="329"/>
      <c r="E4" s="329"/>
      <c r="F4" s="329"/>
      <c r="G4" s="329"/>
      <c r="H4" s="329"/>
      <c r="I4" s="329"/>
      <c r="J4" s="329"/>
      <c r="K4" s="329"/>
      <c r="L4" s="329"/>
      <c r="M4" s="329"/>
    </row>
    <row r="5" spans="1:13" s="27" customFormat="1" ht="18.75" customHeight="1" x14ac:dyDescent="0.25">
      <c r="A5" s="53"/>
      <c r="B5" s="53"/>
      <c r="C5" s="54"/>
      <c r="D5" s="54"/>
      <c r="E5" s="55"/>
      <c r="F5" s="135"/>
      <c r="G5" s="330"/>
      <c r="H5" s="330"/>
      <c r="I5" s="330"/>
      <c r="J5" s="55"/>
      <c r="K5" s="55" t="s">
        <v>68</v>
      </c>
      <c r="L5" s="54"/>
      <c r="M5" s="54"/>
    </row>
    <row r="6" spans="1:13" s="56" customFormat="1" ht="18.75" customHeight="1" x14ac:dyDescent="0.25">
      <c r="C6" s="55"/>
      <c r="D6" s="308"/>
      <c r="E6" s="22"/>
      <c r="F6" s="136"/>
      <c r="G6" s="328" t="s">
        <v>8</v>
      </c>
      <c r="H6" s="328"/>
      <c r="I6" s="328"/>
      <c r="J6" s="55"/>
      <c r="K6" s="57" t="s">
        <v>45</v>
      </c>
      <c r="L6" s="55"/>
    </row>
    <row r="7" spans="1:13" s="56" customFormat="1" ht="18.75" customHeight="1" x14ac:dyDescent="0.25">
      <c r="C7" s="22" t="s">
        <v>10</v>
      </c>
      <c r="D7" s="22"/>
      <c r="E7" s="22"/>
      <c r="F7" s="22"/>
      <c r="G7" s="55"/>
      <c r="H7" s="55"/>
      <c r="I7" s="55"/>
      <c r="J7" s="55"/>
      <c r="L7" s="55"/>
    </row>
    <row r="8" spans="1:13" s="56" customFormat="1" ht="18.75" customHeight="1" x14ac:dyDescent="0.25">
      <c r="C8" s="22" t="s">
        <v>117</v>
      </c>
      <c r="D8" s="22"/>
      <c r="E8" s="22" t="s">
        <v>30</v>
      </c>
      <c r="F8" s="22"/>
      <c r="G8" s="22" t="s">
        <v>39</v>
      </c>
      <c r="H8" s="55"/>
      <c r="I8" s="22"/>
      <c r="J8" s="22"/>
      <c r="K8" s="22" t="s">
        <v>183</v>
      </c>
      <c r="L8" s="55"/>
      <c r="M8" s="14" t="s">
        <v>4</v>
      </c>
    </row>
    <row r="9" spans="1:13" s="56" customFormat="1" ht="18.75" customHeight="1" x14ac:dyDescent="0.25">
      <c r="B9" s="292" t="s">
        <v>25</v>
      </c>
      <c r="C9" s="22" t="s">
        <v>5</v>
      </c>
      <c r="D9" s="22"/>
      <c r="E9" s="22" t="s">
        <v>31</v>
      </c>
      <c r="F9" s="22"/>
      <c r="G9" s="22" t="s">
        <v>6</v>
      </c>
      <c r="H9" s="55"/>
      <c r="I9" s="22" t="s">
        <v>9</v>
      </c>
      <c r="J9" s="22"/>
      <c r="K9" s="22" t="s">
        <v>184</v>
      </c>
      <c r="L9" s="55"/>
      <c r="M9" s="14" t="s">
        <v>36</v>
      </c>
    </row>
    <row r="10" spans="1:13" s="56" customFormat="1" ht="18.75" customHeight="1" x14ac:dyDescent="0.25">
      <c r="C10" s="327" t="s">
        <v>80</v>
      </c>
      <c r="D10" s="327"/>
      <c r="E10" s="327"/>
      <c r="F10" s="327"/>
      <c r="G10" s="327"/>
      <c r="H10" s="327"/>
      <c r="I10" s="327"/>
      <c r="J10" s="327"/>
      <c r="K10" s="327"/>
      <c r="L10" s="327"/>
      <c r="M10" s="327"/>
    </row>
    <row r="11" spans="1:13" ht="18.75" customHeight="1" x14ac:dyDescent="0.25">
      <c r="A11" s="2" t="s">
        <v>246</v>
      </c>
      <c r="B11" s="171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</row>
    <row r="12" spans="1:13" ht="18.75" customHeight="1" x14ac:dyDescent="0.25">
      <c r="A12" s="45" t="s">
        <v>197</v>
      </c>
      <c r="B12" s="193"/>
      <c r="C12" s="172">
        <v>681480</v>
      </c>
      <c r="D12" s="172"/>
      <c r="E12" s="172">
        <v>342170</v>
      </c>
      <c r="F12" s="172"/>
      <c r="G12" s="172">
        <v>70972</v>
      </c>
      <c r="H12" s="194"/>
      <c r="I12" s="172">
        <v>351387</v>
      </c>
      <c r="J12" s="172"/>
      <c r="K12" s="172">
        <v>590229</v>
      </c>
      <c r="L12" s="194"/>
      <c r="M12" s="172">
        <f>SUM(C12:K12)</f>
        <v>2036238</v>
      </c>
    </row>
    <row r="13" spans="1:13" ht="10.5" customHeight="1" x14ac:dyDescent="0.25">
      <c r="A13" s="193"/>
      <c r="B13" s="193"/>
      <c r="C13" s="172"/>
      <c r="D13" s="172"/>
      <c r="E13" s="172"/>
      <c r="F13" s="172"/>
      <c r="G13" s="172"/>
      <c r="H13" s="194"/>
      <c r="I13" s="172"/>
      <c r="J13" s="172"/>
      <c r="K13" s="172"/>
      <c r="L13" s="194"/>
      <c r="M13" s="172"/>
    </row>
    <row r="14" spans="1:13" ht="18.75" customHeight="1" x14ac:dyDescent="0.25">
      <c r="A14" s="193" t="s">
        <v>210</v>
      </c>
      <c r="B14" s="193"/>
      <c r="C14" s="172"/>
      <c r="D14" s="172"/>
      <c r="E14" s="172"/>
      <c r="F14" s="172"/>
      <c r="G14" s="172"/>
      <c r="H14" s="194"/>
      <c r="I14" s="172"/>
      <c r="J14" s="172"/>
      <c r="K14" s="172"/>
      <c r="L14" s="194"/>
      <c r="M14" s="172"/>
    </row>
    <row r="15" spans="1:13" ht="18.75" customHeight="1" x14ac:dyDescent="0.25">
      <c r="A15" s="310" t="s">
        <v>250</v>
      </c>
      <c r="B15" s="193"/>
      <c r="C15" s="172"/>
      <c r="D15" s="172"/>
      <c r="E15" s="172"/>
      <c r="F15" s="172"/>
      <c r="G15" s="172"/>
      <c r="H15" s="194"/>
      <c r="I15" s="172"/>
      <c r="J15" s="172"/>
      <c r="K15" s="172"/>
      <c r="L15" s="194"/>
      <c r="M15" s="172"/>
    </row>
    <row r="16" spans="1:13" ht="18.75" customHeight="1" x14ac:dyDescent="0.25">
      <c r="A16" s="193" t="s">
        <v>251</v>
      </c>
      <c r="B16" s="193"/>
      <c r="C16" s="255">
        <v>136296</v>
      </c>
      <c r="D16" s="172"/>
      <c r="E16" s="255">
        <v>162773</v>
      </c>
      <c r="F16" s="172"/>
      <c r="G16" s="260">
        <v>0</v>
      </c>
      <c r="H16" s="194"/>
      <c r="I16" s="260">
        <v>0</v>
      </c>
      <c r="J16" s="172"/>
      <c r="K16" s="260">
        <v>0</v>
      </c>
      <c r="L16" s="194"/>
      <c r="M16" s="255">
        <v>299069</v>
      </c>
    </row>
    <row r="17" spans="1:13" ht="18.75" customHeight="1" x14ac:dyDescent="0.25">
      <c r="A17" s="193" t="s">
        <v>252</v>
      </c>
      <c r="B17" s="193"/>
      <c r="C17" s="177">
        <v>136296</v>
      </c>
      <c r="D17" s="172"/>
      <c r="E17" s="177">
        <v>162773</v>
      </c>
      <c r="F17" s="172"/>
      <c r="G17" s="177">
        <v>0</v>
      </c>
      <c r="H17" s="194"/>
      <c r="I17" s="177">
        <v>0</v>
      </c>
      <c r="J17" s="172"/>
      <c r="K17" s="177">
        <v>0</v>
      </c>
      <c r="L17" s="194"/>
      <c r="M17" s="260">
        <v>299069</v>
      </c>
    </row>
    <row r="18" spans="1:13" ht="9.6" customHeight="1" x14ac:dyDescent="0.25">
      <c r="A18" s="48"/>
      <c r="B18" s="196"/>
      <c r="C18" s="178"/>
      <c r="D18" s="176"/>
      <c r="E18" s="178"/>
      <c r="F18" s="176"/>
      <c r="G18" s="178"/>
      <c r="H18" s="174"/>
      <c r="I18" s="178"/>
      <c r="J18" s="176"/>
      <c r="K18" s="178"/>
      <c r="L18" s="174"/>
      <c r="M18" s="179"/>
    </row>
    <row r="19" spans="1:13" ht="18.75" customHeight="1" x14ac:dyDescent="0.25">
      <c r="A19" s="47" t="s">
        <v>164</v>
      </c>
      <c r="B19" s="195"/>
      <c r="C19" s="178"/>
      <c r="D19" s="174"/>
      <c r="E19" s="178"/>
      <c r="F19" s="174"/>
      <c r="G19" s="178"/>
      <c r="H19" s="174"/>
      <c r="I19" s="178"/>
      <c r="J19" s="176"/>
      <c r="K19" s="178"/>
      <c r="L19" s="174"/>
      <c r="M19" s="178"/>
    </row>
    <row r="20" spans="1:13" ht="18.75" customHeight="1" x14ac:dyDescent="0.25">
      <c r="A20" s="13" t="s">
        <v>195</v>
      </c>
      <c r="B20" s="175"/>
      <c r="C20" s="200">
        <v>0</v>
      </c>
      <c r="D20" s="201"/>
      <c r="E20" s="200">
        <v>0</v>
      </c>
      <c r="F20" s="201"/>
      <c r="G20" s="200">
        <v>0</v>
      </c>
      <c r="H20" s="174"/>
      <c r="I20" s="178">
        <f>'SI-5'!J34</f>
        <v>240880</v>
      </c>
      <c r="J20" s="174"/>
      <c r="K20" s="198">
        <v>0</v>
      </c>
      <c r="L20" s="174"/>
      <c r="M20" s="179">
        <f>SUM(C20:K20)</f>
        <v>240880</v>
      </c>
    </row>
    <row r="21" spans="1:13" ht="18.75" customHeight="1" x14ac:dyDescent="0.25">
      <c r="A21" s="47" t="s">
        <v>162</v>
      </c>
      <c r="B21" s="195"/>
      <c r="C21" s="177">
        <f>SUM(C20:C20)</f>
        <v>0</v>
      </c>
      <c r="D21" s="262"/>
      <c r="E21" s="177">
        <f>SUM(E20:E20)</f>
        <v>0</v>
      </c>
      <c r="F21" s="262"/>
      <c r="G21" s="177">
        <f>SUM(G20:G20)</f>
        <v>0</v>
      </c>
      <c r="H21" s="172"/>
      <c r="I21" s="177">
        <f>SUM(I20:I20)</f>
        <v>240880</v>
      </c>
      <c r="J21" s="172"/>
      <c r="K21" s="177">
        <f>SUM(K20:K20)</f>
        <v>0</v>
      </c>
      <c r="L21" s="172"/>
      <c r="M21" s="177">
        <f>SUM(M20:M20)</f>
        <v>240880</v>
      </c>
    </row>
    <row r="22" spans="1:13" ht="12.95" customHeight="1" x14ac:dyDescent="0.25">
      <c r="A22" s="47"/>
      <c r="B22" s="195"/>
      <c r="C22" s="262"/>
      <c r="D22" s="262"/>
      <c r="E22" s="262"/>
      <c r="F22" s="262"/>
      <c r="G22" s="262"/>
      <c r="H22" s="172"/>
      <c r="I22" s="172"/>
      <c r="J22" s="172"/>
      <c r="K22" s="172"/>
      <c r="L22" s="172"/>
      <c r="M22" s="172"/>
    </row>
    <row r="23" spans="1:13" ht="18.75" customHeight="1" x14ac:dyDescent="0.25">
      <c r="A23" s="48" t="s">
        <v>67</v>
      </c>
      <c r="B23" s="196"/>
      <c r="C23" s="200">
        <v>0</v>
      </c>
      <c r="D23" s="201"/>
      <c r="E23" s="200">
        <v>0</v>
      </c>
      <c r="F23" s="201"/>
      <c r="G23" s="200">
        <v>0</v>
      </c>
      <c r="H23" s="174"/>
      <c r="I23" s="179">
        <f>-K23</f>
        <v>104180</v>
      </c>
      <c r="J23" s="174"/>
      <c r="K23" s="179">
        <v>-104180</v>
      </c>
      <c r="L23" s="174"/>
      <c r="M23" s="198">
        <f>SUM(C23:K23)</f>
        <v>0</v>
      </c>
    </row>
    <row r="24" spans="1:13" ht="18.75" customHeight="1" thickBot="1" x14ac:dyDescent="0.3">
      <c r="A24" s="58" t="s">
        <v>247</v>
      </c>
      <c r="B24" s="197"/>
      <c r="C24" s="173">
        <f>SUM(C12,C21,C23,C17)</f>
        <v>817776</v>
      </c>
      <c r="D24" s="4"/>
      <c r="E24" s="173">
        <f>SUM(E12,E21,E23,E17)</f>
        <v>504943</v>
      </c>
      <c r="F24" s="4"/>
      <c r="G24" s="173">
        <f>SUM(G12,G21,G23,G17)</f>
        <v>70972</v>
      </c>
      <c r="H24" s="4"/>
      <c r="I24" s="173">
        <f>SUM(I12,I21,I23,I17)</f>
        <v>696447</v>
      </c>
      <c r="J24" s="4"/>
      <c r="K24" s="173">
        <f>SUM(K12,K21,K23,K17)</f>
        <v>486049</v>
      </c>
      <c r="L24" s="4"/>
      <c r="M24" s="173">
        <f>SUM(M12,M21,M23,M17)</f>
        <v>2576187</v>
      </c>
    </row>
    <row r="25" spans="1:13" ht="13.5" customHeight="1" thickTop="1" x14ac:dyDescent="0.25"/>
    <row r="26" spans="1:13" ht="18.75" customHeight="1" x14ac:dyDescent="0.25">
      <c r="A26" s="171" t="s">
        <v>248</v>
      </c>
      <c r="B26" s="171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</row>
    <row r="27" spans="1:13" ht="18.75" customHeight="1" x14ac:dyDescent="0.25">
      <c r="A27" s="193" t="s">
        <v>198</v>
      </c>
      <c r="B27" s="193"/>
      <c r="C27" s="282">
        <v>817776</v>
      </c>
      <c r="D27" s="282"/>
      <c r="E27" s="282">
        <v>504943</v>
      </c>
      <c r="F27" s="282"/>
      <c r="G27" s="282">
        <v>88506</v>
      </c>
      <c r="H27" s="283"/>
      <c r="I27" s="282">
        <v>789428</v>
      </c>
      <c r="J27" s="283"/>
      <c r="K27" s="282">
        <v>485311</v>
      </c>
      <c r="L27" s="282"/>
      <c r="M27" s="284">
        <f>SUM(C27:K27)</f>
        <v>2685964</v>
      </c>
    </row>
    <row r="28" spans="1:13" ht="18.600000000000001" customHeight="1" x14ac:dyDescent="0.25">
      <c r="A28" s="196"/>
      <c r="B28" s="196"/>
      <c r="C28" s="178"/>
      <c r="D28" s="176"/>
      <c r="E28" s="178"/>
      <c r="F28" s="176"/>
      <c r="G28" s="178"/>
      <c r="H28" s="174"/>
      <c r="I28" s="178"/>
      <c r="J28" s="176"/>
      <c r="K28" s="178"/>
      <c r="L28" s="174"/>
      <c r="M28" s="179"/>
    </row>
    <row r="29" spans="1:13" ht="18.75" customHeight="1" x14ac:dyDescent="0.25">
      <c r="A29" s="195" t="s">
        <v>210</v>
      </c>
      <c r="B29" s="195"/>
      <c r="C29" s="178"/>
      <c r="D29" s="176"/>
      <c r="E29" s="178"/>
      <c r="F29" s="176"/>
      <c r="G29" s="178"/>
      <c r="H29" s="174"/>
      <c r="I29" s="178"/>
      <c r="J29" s="176"/>
      <c r="K29" s="178"/>
      <c r="L29" s="174"/>
      <c r="M29" s="179"/>
    </row>
    <row r="30" spans="1:13" ht="18.75" customHeight="1" x14ac:dyDescent="0.25">
      <c r="A30" s="286" t="s">
        <v>237</v>
      </c>
      <c r="B30" s="195"/>
      <c r="C30" s="178"/>
      <c r="D30" s="176"/>
      <c r="E30" s="178"/>
      <c r="F30" s="176"/>
      <c r="G30" s="178"/>
      <c r="H30" s="174"/>
      <c r="I30" s="178"/>
      <c r="J30" s="176"/>
      <c r="K30" s="178"/>
      <c r="L30" s="174"/>
      <c r="M30" s="179"/>
    </row>
    <row r="31" spans="1:13" ht="18.75" customHeight="1" x14ac:dyDescent="0.25">
      <c r="A31" s="196" t="s">
        <v>218</v>
      </c>
      <c r="B31" s="293">
        <v>7</v>
      </c>
      <c r="C31" s="178">
        <v>0</v>
      </c>
      <c r="D31" s="176"/>
      <c r="E31" s="178">
        <v>0</v>
      </c>
      <c r="F31" s="176"/>
      <c r="G31" s="178">
        <v>0</v>
      </c>
      <c r="H31" s="174"/>
      <c r="I31" s="178">
        <v>-122666</v>
      </c>
      <c r="J31" s="176"/>
      <c r="K31" s="178">
        <v>0</v>
      </c>
      <c r="L31" s="174"/>
      <c r="M31" s="271">
        <f>SUM(C31:K31)</f>
        <v>-122666</v>
      </c>
    </row>
    <row r="32" spans="1:13" s="303" customFormat="1" ht="18.75" customHeight="1" x14ac:dyDescent="0.2">
      <c r="A32" s="195" t="s">
        <v>238</v>
      </c>
      <c r="B32" s="195"/>
      <c r="C32" s="177">
        <f>SUM(C31:C31)</f>
        <v>0</v>
      </c>
      <c r="D32" s="298"/>
      <c r="E32" s="177">
        <f>SUM(E31:E31)</f>
        <v>0</v>
      </c>
      <c r="F32" s="298"/>
      <c r="G32" s="177">
        <f>SUM(G31:G31)</f>
        <v>0</v>
      </c>
      <c r="H32" s="172"/>
      <c r="I32" s="177">
        <f>SUM(I31:I31)</f>
        <v>-122666</v>
      </c>
      <c r="J32" s="172"/>
      <c r="K32" s="177">
        <f>SUM(K31:K31)</f>
        <v>0</v>
      </c>
      <c r="L32" s="172"/>
      <c r="M32" s="177">
        <f>SUM(M31:M31)</f>
        <v>-122666</v>
      </c>
    </row>
    <row r="33" spans="1:13" ht="9.6" customHeight="1" x14ac:dyDescent="0.25">
      <c r="A33" s="196"/>
      <c r="B33" s="196"/>
      <c r="C33" s="178"/>
      <c r="D33" s="176"/>
      <c r="E33" s="178"/>
      <c r="F33" s="176"/>
      <c r="G33" s="178"/>
      <c r="H33" s="174"/>
      <c r="I33" s="178"/>
      <c r="J33" s="176"/>
      <c r="K33" s="178"/>
      <c r="L33" s="174"/>
      <c r="M33" s="179"/>
    </row>
    <row r="34" spans="1:13" ht="18.75" customHeight="1" x14ac:dyDescent="0.25">
      <c r="A34" s="195" t="s">
        <v>164</v>
      </c>
      <c r="B34" s="195"/>
      <c r="C34" s="178"/>
      <c r="D34" s="174"/>
      <c r="E34" s="178"/>
      <c r="F34" s="174"/>
      <c r="G34" s="178"/>
      <c r="H34" s="174"/>
      <c r="I34" s="178"/>
      <c r="J34" s="176"/>
      <c r="K34" s="178"/>
      <c r="L34" s="174"/>
      <c r="M34" s="178"/>
    </row>
    <row r="35" spans="1:13" ht="18.75" customHeight="1" x14ac:dyDescent="0.25">
      <c r="A35" s="175" t="s">
        <v>196</v>
      </c>
      <c r="B35" s="175"/>
      <c r="C35" s="178">
        <v>0</v>
      </c>
      <c r="D35" s="176"/>
      <c r="E35" s="178">
        <v>0</v>
      </c>
      <c r="F35" s="176"/>
      <c r="G35" s="178">
        <v>0</v>
      </c>
      <c r="H35" s="174"/>
      <c r="I35" s="178">
        <f>'SI-5'!H44</f>
        <v>279239</v>
      </c>
      <c r="J35" s="174"/>
      <c r="K35" s="179">
        <v>0</v>
      </c>
      <c r="L35" s="174"/>
      <c r="M35" s="179">
        <f>SUM(C35:K35)</f>
        <v>279239</v>
      </c>
    </row>
    <row r="36" spans="1:13" s="303" customFormat="1" ht="18.75" customHeight="1" x14ac:dyDescent="0.2">
      <c r="A36" s="195" t="s">
        <v>162</v>
      </c>
      <c r="B36" s="195"/>
      <c r="C36" s="177">
        <f>SUM(C35:C35)</f>
        <v>0</v>
      </c>
      <c r="D36" s="298"/>
      <c r="E36" s="177">
        <f>SUM(E35:E35)</f>
        <v>0</v>
      </c>
      <c r="F36" s="298"/>
      <c r="G36" s="177">
        <f>SUM(G35:G35)</f>
        <v>0</v>
      </c>
      <c r="H36" s="172"/>
      <c r="I36" s="177">
        <f>SUM(I35:I35)</f>
        <v>279239</v>
      </c>
      <c r="J36" s="172"/>
      <c r="K36" s="177">
        <f>SUM(K35:K35)</f>
        <v>0</v>
      </c>
      <c r="L36" s="172"/>
      <c r="M36" s="177">
        <f>SUM(M35:M35)</f>
        <v>279239</v>
      </c>
    </row>
    <row r="37" spans="1:13" ht="12.95" customHeight="1" x14ac:dyDescent="0.25">
      <c r="A37" s="195"/>
      <c r="B37" s="195"/>
      <c r="C37" s="277"/>
      <c r="D37" s="277"/>
      <c r="E37" s="277"/>
      <c r="F37" s="277"/>
      <c r="G37" s="277"/>
      <c r="H37" s="172"/>
      <c r="I37" s="172"/>
      <c r="J37" s="172"/>
      <c r="K37" s="172"/>
      <c r="L37" s="172"/>
      <c r="M37" s="172"/>
    </row>
    <row r="38" spans="1:13" ht="18.75" customHeight="1" x14ac:dyDescent="0.25">
      <c r="A38" s="196" t="s">
        <v>67</v>
      </c>
      <c r="B38" s="196"/>
      <c r="C38" s="178">
        <v>0</v>
      </c>
      <c r="D38" s="176"/>
      <c r="E38" s="178">
        <v>0</v>
      </c>
      <c r="F38" s="176"/>
      <c r="G38" s="178">
        <v>0</v>
      </c>
      <c r="H38" s="174"/>
      <c r="I38" s="179">
        <f>-K38</f>
        <v>27701</v>
      </c>
      <c r="J38" s="174"/>
      <c r="K38" s="179">
        <v>-27701</v>
      </c>
      <c r="L38" s="174"/>
      <c r="M38" s="179">
        <f>SUM(C38:K38)</f>
        <v>0</v>
      </c>
    </row>
    <row r="39" spans="1:13" ht="18.75" customHeight="1" thickBot="1" x14ac:dyDescent="0.3">
      <c r="A39" s="197" t="s">
        <v>249</v>
      </c>
      <c r="B39" s="197"/>
      <c r="C39" s="173">
        <f>SUM(C27,C32,C36,C38)</f>
        <v>817776</v>
      </c>
      <c r="D39" s="172"/>
      <c r="E39" s="173">
        <f>SUM(E27,E32,E36,E38)</f>
        <v>504943</v>
      </c>
      <c r="F39" s="172"/>
      <c r="G39" s="173">
        <f>SUM(G27,G32,G36,G38)</f>
        <v>88506</v>
      </c>
      <c r="H39" s="172"/>
      <c r="I39" s="173">
        <f>SUM(I27,I32,I36,I38)</f>
        <v>973702</v>
      </c>
      <c r="J39" s="172"/>
      <c r="K39" s="173">
        <f>SUM(K27,K32,K36,K38)</f>
        <v>457610</v>
      </c>
      <c r="L39" s="172"/>
      <c r="M39" s="173">
        <f>SUM(M27,M32,M36,M38)</f>
        <v>2842537</v>
      </c>
    </row>
    <row r="40" spans="1:13" ht="18.75" customHeight="1" thickTop="1" x14ac:dyDescent="0.25"/>
  </sheetData>
  <mergeCells count="4">
    <mergeCell ref="G6:I6"/>
    <mergeCell ref="C10:M10"/>
    <mergeCell ref="C4:M4"/>
    <mergeCell ref="G5:I5"/>
  </mergeCells>
  <phoneticPr fontId="2" type="noConversion"/>
  <pageMargins left="0.8" right="0.8" top="0.48" bottom="0.5" header="0.5" footer="0.3"/>
  <pageSetup paperSize="9" scale="73" firstPageNumber="7" orientation="landscape" useFirstPageNumber="1" r:id="rId1"/>
  <headerFooter alignWithMargins="0">
    <oddFooter>&amp;L&amp;12The accompanying notes are an integral part of these interim financial statements.
&amp;C&amp;12&amp;P</oddFooter>
  </headerFooter>
  <rowBreaks count="1" manualBreakCount="1">
    <brk id="40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J121"/>
  <sheetViews>
    <sheetView tabSelected="1" showOutlineSymbols="0" zoomScale="70" zoomScaleNormal="70" zoomScaleSheetLayoutView="80" workbookViewId="0">
      <selection activeCell="F23" sqref="F23"/>
    </sheetView>
  </sheetViews>
  <sheetFormatPr defaultColWidth="9.42578125" defaultRowHeight="19.5" customHeight="1" x14ac:dyDescent="0.25"/>
  <cols>
    <col min="1" max="1" width="72.85546875" style="103" customWidth="1"/>
    <col min="2" max="2" width="15.5703125" style="41" customWidth="1"/>
    <col min="3" max="3" width="1.42578125" style="187" customWidth="1"/>
    <col min="4" max="4" width="15.5703125" style="41" customWidth="1"/>
    <col min="5" max="5" width="1.7109375" style="187" customWidth="1"/>
    <col min="6" max="6" width="15.7109375" style="187" customWidth="1"/>
    <col min="7" max="7" width="1.42578125" style="187" customWidth="1"/>
    <col min="8" max="8" width="14.5703125" style="187" customWidth="1"/>
    <col min="9" max="9" width="12.5703125" style="96" customWidth="1"/>
    <col min="10" max="10" width="14.42578125" style="96" customWidth="1"/>
    <col min="11" max="16384" width="9.42578125" style="96"/>
  </cols>
  <sheetData>
    <row r="1" spans="1:10" s="97" customFormat="1" ht="19.5" customHeight="1" x14ac:dyDescent="0.25">
      <c r="A1" s="3" t="s">
        <v>124</v>
      </c>
      <c r="B1" s="63"/>
      <c r="C1" s="34"/>
      <c r="D1" s="63"/>
      <c r="E1" s="34"/>
      <c r="F1" s="34"/>
      <c r="G1" s="34"/>
      <c r="H1" s="34"/>
    </row>
    <row r="2" spans="1:10" ht="19.5" customHeight="1" x14ac:dyDescent="0.25">
      <c r="A2" s="98" t="s">
        <v>83</v>
      </c>
    </row>
    <row r="3" spans="1:10" s="102" customFormat="1" ht="14.45" customHeight="1" x14ac:dyDescent="0.25">
      <c r="A3" s="99"/>
      <c r="B3" s="100"/>
      <c r="C3" s="186"/>
      <c r="D3" s="100"/>
      <c r="E3" s="186"/>
      <c r="F3" s="186"/>
      <c r="G3" s="186"/>
      <c r="H3" s="186"/>
    </row>
    <row r="4" spans="1:10" ht="19.5" customHeight="1" x14ac:dyDescent="0.25">
      <c r="A4" s="103" t="s">
        <v>3</v>
      </c>
      <c r="B4" s="333" t="s">
        <v>2</v>
      </c>
      <c r="C4" s="333"/>
      <c r="D4" s="333"/>
      <c r="E4" s="315"/>
      <c r="F4" s="334" t="s">
        <v>15</v>
      </c>
      <c r="G4" s="334"/>
      <c r="H4" s="334"/>
      <c r="J4" s="158"/>
    </row>
    <row r="5" spans="1:10" ht="19.5" customHeight="1" x14ac:dyDescent="0.25">
      <c r="B5" s="333" t="s">
        <v>16</v>
      </c>
      <c r="C5" s="333"/>
      <c r="D5" s="333"/>
      <c r="E5" s="41"/>
      <c r="F5" s="333" t="s">
        <v>16</v>
      </c>
      <c r="G5" s="333"/>
      <c r="H5" s="333"/>
      <c r="J5" s="158"/>
    </row>
    <row r="6" spans="1:10" s="23" customFormat="1" ht="19.5" customHeight="1" x14ac:dyDescent="0.25">
      <c r="A6" s="40"/>
      <c r="B6" s="331" t="s">
        <v>253</v>
      </c>
      <c r="C6" s="331"/>
      <c r="D6" s="331"/>
      <c r="E6" s="100"/>
      <c r="F6" s="331" t="s">
        <v>253</v>
      </c>
      <c r="G6" s="331"/>
      <c r="H6" s="331"/>
      <c r="I6" s="42"/>
    </row>
    <row r="7" spans="1:10" s="23" customFormat="1" ht="19.5" customHeight="1" x14ac:dyDescent="0.25">
      <c r="A7" s="40"/>
      <c r="B7" s="331" t="s">
        <v>243</v>
      </c>
      <c r="C7" s="331"/>
      <c r="D7" s="331"/>
      <c r="E7" s="100"/>
      <c r="F7" s="331" t="s">
        <v>243</v>
      </c>
      <c r="G7" s="331"/>
      <c r="H7" s="331"/>
      <c r="I7" s="42"/>
    </row>
    <row r="8" spans="1:10" ht="19.5" customHeight="1" x14ac:dyDescent="0.25">
      <c r="B8" s="104" t="s">
        <v>166</v>
      </c>
      <c r="C8" s="105"/>
      <c r="D8" s="104" t="s">
        <v>140</v>
      </c>
      <c r="E8" s="105"/>
      <c r="F8" s="104" t="s">
        <v>166</v>
      </c>
      <c r="G8" s="105"/>
      <c r="H8" s="104" t="s">
        <v>140</v>
      </c>
    </row>
    <row r="9" spans="1:10" ht="18.95" customHeight="1" x14ac:dyDescent="0.25">
      <c r="B9" s="332" t="s">
        <v>80</v>
      </c>
      <c r="C9" s="332"/>
      <c r="D9" s="332"/>
      <c r="E9" s="332"/>
      <c r="F9" s="332"/>
      <c r="G9" s="332"/>
      <c r="H9" s="332"/>
    </row>
    <row r="10" spans="1:10" ht="19.5" customHeight="1" x14ac:dyDescent="0.25">
      <c r="A10" s="106" t="s">
        <v>33</v>
      </c>
      <c r="B10" s="314"/>
      <c r="C10" s="314"/>
      <c r="D10" s="314"/>
      <c r="E10" s="314"/>
      <c r="F10" s="314"/>
      <c r="G10" s="314"/>
      <c r="H10" s="314"/>
    </row>
    <row r="11" spans="1:10" ht="19.5" customHeight="1" x14ac:dyDescent="0.25">
      <c r="A11" s="103" t="s">
        <v>144</v>
      </c>
      <c r="B11" s="181">
        <f>'SI-5'!D26</f>
        <v>301431</v>
      </c>
      <c r="C11" s="314"/>
      <c r="D11" s="181">
        <v>325761</v>
      </c>
      <c r="E11" s="314"/>
      <c r="F11" s="266">
        <f>'SI-5'!H26</f>
        <v>279239</v>
      </c>
      <c r="G11" s="108"/>
      <c r="H11" s="181">
        <v>240880</v>
      </c>
    </row>
    <row r="12" spans="1:10" ht="19.5" customHeight="1" x14ac:dyDescent="0.25">
      <c r="A12" s="109" t="s">
        <v>159</v>
      </c>
      <c r="B12" s="181"/>
      <c r="C12" s="314"/>
      <c r="D12" s="181"/>
      <c r="E12" s="314"/>
      <c r="F12" s="266"/>
      <c r="G12" s="108"/>
      <c r="H12" s="107"/>
    </row>
    <row r="13" spans="1:10" ht="19.5" customHeight="1" x14ac:dyDescent="0.25">
      <c r="A13" s="103" t="s">
        <v>85</v>
      </c>
      <c r="B13" s="181">
        <f>'SI-5'!D25</f>
        <v>79597</v>
      </c>
      <c r="C13" s="314"/>
      <c r="D13" s="181">
        <v>115595</v>
      </c>
      <c r="E13" s="314"/>
      <c r="F13" s="267">
        <f>'SI-5'!H25</f>
        <v>38850</v>
      </c>
      <c r="G13" s="108"/>
      <c r="H13" s="181">
        <v>60553</v>
      </c>
      <c r="J13" s="42"/>
    </row>
    <row r="14" spans="1:10" ht="19.5" customHeight="1" x14ac:dyDescent="0.25">
      <c r="A14" s="103" t="s">
        <v>37</v>
      </c>
      <c r="B14" s="181">
        <f>'SI-5'!D22</f>
        <v>114711</v>
      </c>
      <c r="C14" s="314"/>
      <c r="D14" s="181">
        <v>141634</v>
      </c>
      <c r="E14" s="314"/>
      <c r="F14" s="267">
        <f>'SI-5'!H22</f>
        <v>95263</v>
      </c>
      <c r="G14" s="108"/>
      <c r="H14" s="181">
        <v>104772</v>
      </c>
      <c r="J14" s="42"/>
    </row>
    <row r="15" spans="1:10" ht="19.5" customHeight="1" x14ac:dyDescent="0.25">
      <c r="A15" s="103" t="s">
        <v>103</v>
      </c>
      <c r="B15" s="181">
        <v>187303</v>
      </c>
      <c r="C15" s="314"/>
      <c r="D15" s="181">
        <v>164325</v>
      </c>
      <c r="E15" s="314"/>
      <c r="F15" s="316">
        <v>51196</v>
      </c>
      <c r="G15" s="108"/>
      <c r="H15" s="107">
        <v>49866</v>
      </c>
      <c r="J15" s="42"/>
    </row>
    <row r="16" spans="1:10" ht="19.5" customHeight="1" x14ac:dyDescent="0.25">
      <c r="A16" s="103" t="s">
        <v>101</v>
      </c>
      <c r="B16" s="181">
        <v>5237</v>
      </c>
      <c r="C16" s="314"/>
      <c r="D16" s="181">
        <v>2444</v>
      </c>
      <c r="E16" s="314"/>
      <c r="F16" s="107">
        <v>0</v>
      </c>
      <c r="G16" s="108"/>
      <c r="H16" s="107">
        <v>0</v>
      </c>
    </row>
    <row r="17" spans="1:10" ht="19.5" customHeight="1" x14ac:dyDescent="0.25">
      <c r="A17" s="103" t="s">
        <v>129</v>
      </c>
      <c r="B17" s="181">
        <v>4791</v>
      </c>
      <c r="C17" s="314"/>
      <c r="D17" s="181">
        <v>2898</v>
      </c>
      <c r="E17" s="314"/>
      <c r="F17" s="107">
        <v>125</v>
      </c>
      <c r="G17" s="108"/>
      <c r="H17" s="107">
        <v>94</v>
      </c>
    </row>
    <row r="18" spans="1:10" ht="19.5" customHeight="1" x14ac:dyDescent="0.25">
      <c r="A18" s="103" t="s">
        <v>205</v>
      </c>
      <c r="B18" s="181">
        <v>0</v>
      </c>
      <c r="C18" s="314"/>
      <c r="D18" s="181">
        <v>-20422</v>
      </c>
      <c r="E18" s="314"/>
      <c r="F18" s="107">
        <v>31521</v>
      </c>
      <c r="G18" s="108"/>
      <c r="H18" s="107">
        <v>0</v>
      </c>
    </row>
    <row r="19" spans="1:10" ht="19.5" customHeight="1" x14ac:dyDescent="0.25">
      <c r="A19" s="103" t="s">
        <v>232</v>
      </c>
      <c r="B19" s="181">
        <v>25870</v>
      </c>
      <c r="C19" s="314"/>
      <c r="D19" s="181">
        <v>20000</v>
      </c>
      <c r="E19" s="314"/>
      <c r="F19" s="107">
        <v>18631</v>
      </c>
      <c r="G19" s="108"/>
      <c r="H19" s="107">
        <v>46111</v>
      </c>
    </row>
    <row r="20" spans="1:10" ht="19.5" customHeight="1" x14ac:dyDescent="0.25">
      <c r="A20" s="103" t="s">
        <v>202</v>
      </c>
      <c r="B20" s="181">
        <v>0</v>
      </c>
      <c r="C20" s="314"/>
      <c r="D20" s="181">
        <v>-725</v>
      </c>
      <c r="E20" s="314"/>
      <c r="F20" s="107">
        <v>0</v>
      </c>
      <c r="G20" s="108"/>
      <c r="H20" s="107">
        <v>0</v>
      </c>
    </row>
    <row r="21" spans="1:10" ht="19.5" customHeight="1" x14ac:dyDescent="0.25">
      <c r="A21" s="103" t="s">
        <v>264</v>
      </c>
      <c r="B21" s="181">
        <v>16719</v>
      </c>
      <c r="C21" s="314"/>
      <c r="D21" s="181">
        <v>42662</v>
      </c>
      <c r="E21" s="314"/>
      <c r="F21" s="107">
        <v>2304</v>
      </c>
      <c r="G21" s="108"/>
      <c r="H21" s="107">
        <v>12362</v>
      </c>
    </row>
    <row r="22" spans="1:10" ht="19.5" customHeight="1" x14ac:dyDescent="0.25">
      <c r="A22" s="103" t="s">
        <v>263</v>
      </c>
      <c r="B22" s="181">
        <v>-830</v>
      </c>
      <c r="C22" s="314"/>
      <c r="D22" s="181">
        <v>-177</v>
      </c>
      <c r="E22" s="314"/>
      <c r="F22" s="110">
        <v>-210</v>
      </c>
      <c r="G22" s="108"/>
      <c r="H22" s="110">
        <v>0</v>
      </c>
    </row>
    <row r="23" spans="1:10" ht="19.5" customHeight="1" x14ac:dyDescent="0.25">
      <c r="A23" s="103" t="s">
        <v>223</v>
      </c>
      <c r="B23" s="181">
        <v>0</v>
      </c>
      <c r="C23" s="314"/>
      <c r="D23" s="181">
        <v>0</v>
      </c>
      <c r="E23" s="314"/>
      <c r="F23" s="110">
        <v>0</v>
      </c>
      <c r="G23" s="108"/>
      <c r="H23" s="110">
        <v>-2161</v>
      </c>
    </row>
    <row r="24" spans="1:10" ht="19.5" customHeight="1" x14ac:dyDescent="0.25">
      <c r="A24" s="103" t="s">
        <v>118</v>
      </c>
      <c r="B24" s="181">
        <v>37</v>
      </c>
      <c r="C24" s="314"/>
      <c r="D24" s="181">
        <v>31316</v>
      </c>
      <c r="E24" s="314"/>
      <c r="F24" s="110">
        <v>0</v>
      </c>
      <c r="G24" s="108"/>
      <c r="H24" s="110">
        <v>0</v>
      </c>
    </row>
    <row r="25" spans="1:10" ht="19.5" customHeight="1" x14ac:dyDescent="0.25">
      <c r="A25" s="103" t="s">
        <v>227</v>
      </c>
      <c r="B25" s="181">
        <v>1489</v>
      </c>
      <c r="C25" s="314"/>
      <c r="D25" s="181">
        <v>0</v>
      </c>
      <c r="E25" s="314"/>
      <c r="F25" s="110">
        <v>0</v>
      </c>
      <c r="G25" s="108"/>
      <c r="H25" s="110">
        <v>0</v>
      </c>
    </row>
    <row r="26" spans="1:10" ht="19.5" customHeight="1" x14ac:dyDescent="0.25">
      <c r="A26" s="103" t="s">
        <v>262</v>
      </c>
      <c r="B26" s="181">
        <v>0</v>
      </c>
      <c r="C26" s="314"/>
      <c r="D26" s="181">
        <v>7139</v>
      </c>
      <c r="E26" s="314"/>
      <c r="F26" s="110">
        <v>0</v>
      </c>
      <c r="G26" s="108"/>
      <c r="H26" s="110">
        <v>0</v>
      </c>
    </row>
    <row r="27" spans="1:10" ht="19.5" customHeight="1" x14ac:dyDescent="0.25">
      <c r="A27" s="103" t="s">
        <v>98</v>
      </c>
      <c r="B27" s="181">
        <v>9942</v>
      </c>
      <c r="C27" s="314"/>
      <c r="D27" s="181">
        <v>11327</v>
      </c>
      <c r="E27" s="314"/>
      <c r="F27" s="110">
        <v>2381</v>
      </c>
      <c r="G27" s="108"/>
      <c r="H27" s="110">
        <v>2421</v>
      </c>
    </row>
    <row r="28" spans="1:10" ht="19.5" customHeight="1" x14ac:dyDescent="0.25">
      <c r="A28" s="103" t="s">
        <v>99</v>
      </c>
      <c r="B28" s="181">
        <v>836</v>
      </c>
      <c r="C28" s="314"/>
      <c r="D28" s="181">
        <v>1454</v>
      </c>
      <c r="E28" s="314"/>
      <c r="F28" s="107">
        <v>0</v>
      </c>
      <c r="G28" s="108"/>
      <c r="H28" s="107">
        <v>0</v>
      </c>
    </row>
    <row r="29" spans="1:10" ht="19.5" customHeight="1" x14ac:dyDescent="0.25">
      <c r="A29" s="103" t="s">
        <v>215</v>
      </c>
      <c r="B29" s="181">
        <v>-125</v>
      </c>
      <c r="C29" s="314"/>
      <c r="D29" s="181">
        <v>0</v>
      </c>
      <c r="E29" s="314"/>
      <c r="F29" s="107">
        <v>-75585</v>
      </c>
      <c r="G29" s="108"/>
      <c r="H29" s="107">
        <v>-38500</v>
      </c>
    </row>
    <row r="30" spans="1:10" ht="19.5" customHeight="1" x14ac:dyDescent="0.25">
      <c r="A30" s="103" t="s">
        <v>32</v>
      </c>
      <c r="B30" s="111">
        <v>-827</v>
      </c>
      <c r="C30" s="314"/>
      <c r="D30" s="111">
        <v>-388</v>
      </c>
      <c r="E30" s="314"/>
      <c r="F30" s="112">
        <v>-4815</v>
      </c>
      <c r="G30" s="108"/>
      <c r="H30" s="112">
        <v>-4994</v>
      </c>
    </row>
    <row r="31" spans="1:10" s="42" customFormat="1" ht="19.5" customHeight="1" x14ac:dyDescent="0.25">
      <c r="A31" s="113"/>
      <c r="B31" s="114">
        <f>SUM(B11:B30)</f>
        <v>746181</v>
      </c>
      <c r="C31" s="114"/>
      <c r="D31" s="114">
        <f>SUM(D11:D30)</f>
        <v>844843</v>
      </c>
      <c r="E31" s="114"/>
      <c r="F31" s="114">
        <f>SUM(F11:F30)</f>
        <v>438900</v>
      </c>
      <c r="G31" s="114"/>
      <c r="H31" s="114">
        <f>SUM(H11:H30)</f>
        <v>471404</v>
      </c>
      <c r="J31" s="96"/>
    </row>
    <row r="32" spans="1:10" ht="19.5" customHeight="1" x14ac:dyDescent="0.25">
      <c r="A32" s="109" t="s">
        <v>34</v>
      </c>
      <c r="B32" s="314"/>
      <c r="C32" s="314"/>
      <c r="D32" s="314"/>
      <c r="E32" s="314"/>
      <c r="F32" s="108"/>
      <c r="G32" s="108"/>
      <c r="H32" s="108"/>
    </row>
    <row r="33" spans="1:10" ht="19.5" customHeight="1" x14ac:dyDescent="0.25">
      <c r="A33" s="103" t="s">
        <v>125</v>
      </c>
      <c r="B33" s="181">
        <v>131428</v>
      </c>
      <c r="C33" s="314"/>
      <c r="D33" s="181">
        <v>294487</v>
      </c>
      <c r="E33" s="314"/>
      <c r="F33" s="181">
        <v>82518</v>
      </c>
      <c r="G33" s="108"/>
      <c r="H33" s="181">
        <v>227838</v>
      </c>
    </row>
    <row r="34" spans="1:10" ht="19.5" customHeight="1" x14ac:dyDescent="0.25">
      <c r="A34" s="103" t="s">
        <v>35</v>
      </c>
      <c r="B34" s="181">
        <v>11954</v>
      </c>
      <c r="C34" s="314"/>
      <c r="D34" s="181">
        <v>-142369</v>
      </c>
      <c r="E34" s="314"/>
      <c r="F34" s="181">
        <v>92639</v>
      </c>
      <c r="G34" s="108"/>
      <c r="H34" s="181">
        <v>-52362</v>
      </c>
      <c r="I34" s="24"/>
      <c r="J34" s="24"/>
    </row>
    <row r="35" spans="1:10" ht="19.5" customHeight="1" x14ac:dyDescent="0.25">
      <c r="A35" s="103" t="s">
        <v>0</v>
      </c>
      <c r="B35" s="181">
        <v>31268</v>
      </c>
      <c r="C35" s="314"/>
      <c r="D35" s="181">
        <v>8989</v>
      </c>
      <c r="E35" s="314"/>
      <c r="F35" s="181">
        <v>7425</v>
      </c>
      <c r="G35" s="108"/>
      <c r="H35" s="181">
        <v>34594</v>
      </c>
      <c r="I35" s="24"/>
      <c r="J35" s="24"/>
    </row>
    <row r="36" spans="1:10" ht="19.5" customHeight="1" x14ac:dyDescent="0.25">
      <c r="A36" s="103" t="s">
        <v>27</v>
      </c>
      <c r="B36" s="181">
        <v>-2427</v>
      </c>
      <c r="C36" s="314"/>
      <c r="D36" s="181">
        <v>-3203</v>
      </c>
      <c r="E36" s="314"/>
      <c r="F36" s="181">
        <v>-90</v>
      </c>
      <c r="G36" s="108"/>
      <c r="H36" s="181">
        <v>-819</v>
      </c>
      <c r="I36" s="24"/>
      <c r="J36" s="24"/>
    </row>
    <row r="37" spans="1:10" ht="19.5" customHeight="1" x14ac:dyDescent="0.25">
      <c r="A37" s="103" t="s">
        <v>131</v>
      </c>
      <c r="B37" s="181">
        <v>-142970</v>
      </c>
      <c r="C37" s="314"/>
      <c r="D37" s="181">
        <v>73489</v>
      </c>
      <c r="E37" s="314"/>
      <c r="F37" s="181">
        <v>-14196</v>
      </c>
      <c r="G37" s="108"/>
      <c r="H37" s="181">
        <v>-1300</v>
      </c>
      <c r="I37" s="24"/>
      <c r="J37" s="24"/>
    </row>
    <row r="38" spans="1:10" ht="19.5" customHeight="1" x14ac:dyDescent="0.25">
      <c r="A38" s="103" t="s">
        <v>69</v>
      </c>
      <c r="B38" s="181">
        <v>-137</v>
      </c>
      <c r="C38" s="314"/>
      <c r="D38" s="181">
        <v>87241</v>
      </c>
      <c r="E38" s="314"/>
      <c r="F38" s="181">
        <v>-11994</v>
      </c>
      <c r="G38" s="108"/>
      <c r="H38" s="181">
        <v>14537</v>
      </c>
      <c r="I38" s="24"/>
      <c r="J38" s="24"/>
    </row>
    <row r="39" spans="1:10" ht="19.5" customHeight="1" x14ac:dyDescent="0.25">
      <c r="A39" s="103" t="s">
        <v>7</v>
      </c>
      <c r="B39" s="181">
        <v>-30268</v>
      </c>
      <c r="C39" s="314"/>
      <c r="D39" s="181">
        <v>-4821</v>
      </c>
      <c r="E39" s="314"/>
      <c r="F39" s="181">
        <v>-3010</v>
      </c>
      <c r="G39" s="108"/>
      <c r="H39" s="181">
        <v>-572</v>
      </c>
      <c r="I39" s="24"/>
      <c r="J39" s="24"/>
    </row>
    <row r="40" spans="1:10" ht="19.5" customHeight="1" x14ac:dyDescent="0.25">
      <c r="A40" s="103" t="s">
        <v>156</v>
      </c>
      <c r="B40" s="181">
        <v>-3332</v>
      </c>
      <c r="C40" s="314"/>
      <c r="D40" s="181">
        <v>1202</v>
      </c>
      <c r="E40" s="314"/>
      <c r="F40" s="181">
        <v>0</v>
      </c>
      <c r="G40" s="108"/>
      <c r="H40" s="181">
        <v>0</v>
      </c>
      <c r="I40" s="181"/>
      <c r="J40" s="181"/>
    </row>
    <row r="41" spans="1:10" ht="19.5" customHeight="1" x14ac:dyDescent="0.25">
      <c r="A41" s="103" t="s">
        <v>206</v>
      </c>
      <c r="B41" s="111">
        <v>-6132</v>
      </c>
      <c r="C41" s="314"/>
      <c r="D41" s="111">
        <v>-6462</v>
      </c>
      <c r="E41" s="314"/>
      <c r="F41" s="111">
        <v>-461</v>
      </c>
      <c r="G41" s="108"/>
      <c r="H41" s="111">
        <v>-5322</v>
      </c>
      <c r="I41" s="24"/>
      <c r="J41" s="24"/>
    </row>
    <row r="42" spans="1:10" ht="19.5" customHeight="1" x14ac:dyDescent="0.25">
      <c r="A42" s="103" t="s">
        <v>120</v>
      </c>
      <c r="B42" s="181">
        <f>SUM(B31:B41)</f>
        <v>735565</v>
      </c>
      <c r="C42" s="314"/>
      <c r="D42" s="181">
        <f>SUM(D31:D41)</f>
        <v>1153396</v>
      </c>
      <c r="E42" s="314"/>
      <c r="F42" s="181">
        <f>SUM(F31:F41)</f>
        <v>591731</v>
      </c>
      <c r="H42" s="181">
        <f>SUM(H31:H41)</f>
        <v>687998</v>
      </c>
    </row>
    <row r="43" spans="1:10" ht="19.5" customHeight="1" x14ac:dyDescent="0.25">
      <c r="A43" s="103" t="s">
        <v>212</v>
      </c>
      <c r="B43" s="181">
        <v>13951</v>
      </c>
      <c r="C43" s="314"/>
      <c r="D43" s="181">
        <v>35749</v>
      </c>
      <c r="E43" s="314"/>
      <c r="F43" s="181">
        <v>13951</v>
      </c>
      <c r="H43" s="181">
        <v>35749</v>
      </c>
    </row>
    <row r="44" spans="1:10" ht="19.5" customHeight="1" x14ac:dyDescent="0.25">
      <c r="A44" s="103" t="s">
        <v>104</v>
      </c>
      <c r="B44" s="181">
        <v>-163678</v>
      </c>
      <c r="C44" s="314"/>
      <c r="D44" s="181">
        <v>-91857</v>
      </c>
      <c r="E44" s="314"/>
      <c r="F44" s="181">
        <v>-66759</v>
      </c>
      <c r="G44" s="108"/>
      <c r="H44" s="181">
        <v>-75597</v>
      </c>
    </row>
    <row r="45" spans="1:10" s="23" customFormat="1" ht="19.5" customHeight="1" x14ac:dyDescent="0.25">
      <c r="A45" s="6" t="s">
        <v>121</v>
      </c>
      <c r="B45" s="115">
        <f>SUM(B42,B43:B44)</f>
        <v>585838</v>
      </c>
      <c r="C45" s="116"/>
      <c r="D45" s="115">
        <f>SUM(D42,D43:D44)</f>
        <v>1097288</v>
      </c>
      <c r="E45" s="117"/>
      <c r="F45" s="115">
        <f>SUM(F42,F43:F44)</f>
        <v>538923</v>
      </c>
      <c r="G45" s="116"/>
      <c r="H45" s="115">
        <f>SUM(H42,H43:H44)</f>
        <v>648150</v>
      </c>
      <c r="J45" s="96"/>
    </row>
    <row r="46" spans="1:10" s="97" customFormat="1" ht="19.5" customHeight="1" x14ac:dyDescent="0.25">
      <c r="A46" s="3" t="s">
        <v>124</v>
      </c>
      <c r="B46" s="63"/>
      <c r="D46" s="63"/>
      <c r="F46" s="34"/>
      <c r="H46" s="34"/>
    </row>
    <row r="47" spans="1:10" ht="19.5" customHeight="1" x14ac:dyDescent="0.25">
      <c r="A47" s="118" t="s">
        <v>83</v>
      </c>
    </row>
    <row r="48" spans="1:10" s="102" customFormat="1" ht="14.45" customHeight="1" x14ac:dyDescent="0.25">
      <c r="A48" s="99"/>
      <c r="B48" s="100"/>
      <c r="C48" s="186"/>
      <c r="D48" s="100"/>
      <c r="E48" s="186"/>
      <c r="F48" s="186"/>
      <c r="G48" s="186"/>
      <c r="H48" s="186"/>
      <c r="J48" s="96"/>
    </row>
    <row r="49" spans="1:10" ht="19.5" customHeight="1" x14ac:dyDescent="0.25">
      <c r="A49" s="103" t="s">
        <v>3</v>
      </c>
      <c r="B49" s="333" t="s">
        <v>2</v>
      </c>
      <c r="C49" s="333"/>
      <c r="D49" s="333"/>
      <c r="E49" s="315"/>
      <c r="F49" s="334" t="s">
        <v>15</v>
      </c>
      <c r="G49" s="334"/>
      <c r="H49" s="334"/>
    </row>
    <row r="50" spans="1:10" ht="19.5" customHeight="1" x14ac:dyDescent="0.25">
      <c r="B50" s="333" t="s">
        <v>16</v>
      </c>
      <c r="C50" s="333"/>
      <c r="D50" s="333"/>
      <c r="E50" s="41"/>
      <c r="F50" s="333" t="s">
        <v>16</v>
      </c>
      <c r="G50" s="333"/>
      <c r="H50" s="333"/>
    </row>
    <row r="51" spans="1:10" s="23" customFormat="1" ht="19.5" customHeight="1" x14ac:dyDescent="0.25">
      <c r="A51" s="40"/>
      <c r="B51" s="331" t="s">
        <v>253</v>
      </c>
      <c r="C51" s="331"/>
      <c r="D51" s="331"/>
      <c r="E51" s="100"/>
      <c r="F51" s="331" t="s">
        <v>253</v>
      </c>
      <c r="G51" s="331"/>
      <c r="H51" s="331"/>
      <c r="I51" s="42"/>
    </row>
    <row r="52" spans="1:10" s="23" customFormat="1" ht="19.5" customHeight="1" x14ac:dyDescent="0.25">
      <c r="A52" s="40"/>
      <c r="B52" s="331" t="s">
        <v>243</v>
      </c>
      <c r="C52" s="331"/>
      <c r="D52" s="331"/>
      <c r="E52" s="100"/>
      <c r="F52" s="331" t="s">
        <v>243</v>
      </c>
      <c r="G52" s="331"/>
      <c r="H52" s="331"/>
      <c r="I52" s="42"/>
    </row>
    <row r="53" spans="1:10" ht="19.5" customHeight="1" x14ac:dyDescent="0.25">
      <c r="B53" s="104" t="s">
        <v>166</v>
      </c>
      <c r="C53" s="105"/>
      <c r="D53" s="104" t="s">
        <v>140</v>
      </c>
      <c r="E53" s="105"/>
      <c r="F53" s="104" t="s">
        <v>166</v>
      </c>
      <c r="G53" s="105"/>
      <c r="H53" s="104" t="s">
        <v>140</v>
      </c>
    </row>
    <row r="54" spans="1:10" ht="14.45" customHeight="1" x14ac:dyDescent="0.25">
      <c r="B54" s="332" t="s">
        <v>80</v>
      </c>
      <c r="C54" s="332"/>
      <c r="D54" s="332"/>
      <c r="E54" s="332"/>
      <c r="F54" s="332"/>
      <c r="G54" s="332"/>
      <c r="H54" s="332"/>
    </row>
    <row r="55" spans="1:10" s="23" customFormat="1" ht="19.5" customHeight="1" x14ac:dyDescent="0.25">
      <c r="A55" s="119" t="s">
        <v>13</v>
      </c>
      <c r="B55" s="181"/>
      <c r="C55" s="181"/>
      <c r="D55" s="181"/>
      <c r="E55" s="187"/>
      <c r="F55" s="120"/>
      <c r="G55" s="120"/>
      <c r="H55" s="120"/>
      <c r="J55" s="96"/>
    </row>
    <row r="56" spans="1:10" s="180" customFormat="1" ht="19.5" customHeight="1" x14ac:dyDescent="0.25">
      <c r="A56" s="40" t="s">
        <v>255</v>
      </c>
      <c r="B56" s="181">
        <v>-13000</v>
      </c>
      <c r="C56" s="181"/>
      <c r="D56" s="120">
        <v>0</v>
      </c>
      <c r="E56" s="187"/>
      <c r="F56" s="120">
        <v>0</v>
      </c>
      <c r="G56" s="120"/>
      <c r="H56" s="120">
        <v>0</v>
      </c>
      <c r="J56" s="96"/>
    </row>
    <row r="57" spans="1:10" s="180" customFormat="1" ht="19.5" customHeight="1" x14ac:dyDescent="0.25">
      <c r="A57" s="40" t="s">
        <v>222</v>
      </c>
      <c r="B57" s="181">
        <v>-8000</v>
      </c>
      <c r="C57" s="181"/>
      <c r="D57" s="120">
        <v>0</v>
      </c>
      <c r="E57" s="187"/>
      <c r="F57" s="120">
        <v>-8000</v>
      </c>
      <c r="G57" s="120"/>
      <c r="H57" s="120">
        <v>0</v>
      </c>
      <c r="J57" s="96"/>
    </row>
    <row r="58" spans="1:10" s="180" customFormat="1" ht="19.5" customHeight="1" x14ac:dyDescent="0.25">
      <c r="A58" s="40" t="s">
        <v>265</v>
      </c>
      <c r="B58" s="181">
        <v>0</v>
      </c>
      <c r="C58" s="181"/>
      <c r="D58" s="120">
        <v>0</v>
      </c>
      <c r="E58" s="187"/>
      <c r="F58" s="120">
        <v>-40000</v>
      </c>
      <c r="G58" s="120"/>
      <c r="H58" s="120">
        <v>-150006</v>
      </c>
      <c r="J58" s="96"/>
    </row>
    <row r="59" spans="1:10" ht="19.5" customHeight="1" x14ac:dyDescent="0.25">
      <c r="A59" s="40" t="s">
        <v>273</v>
      </c>
      <c r="B59" s="181">
        <v>-1500</v>
      </c>
      <c r="C59" s="314"/>
      <c r="D59" s="120">
        <v>0</v>
      </c>
      <c r="E59" s="314"/>
      <c r="F59" s="181">
        <v>0</v>
      </c>
      <c r="G59" s="108"/>
      <c r="H59" s="266">
        <v>0</v>
      </c>
    </row>
    <row r="60" spans="1:10" ht="19.5" customHeight="1" x14ac:dyDescent="0.25">
      <c r="A60" s="40" t="s">
        <v>228</v>
      </c>
      <c r="B60" s="181">
        <v>-1750</v>
      </c>
      <c r="C60" s="314"/>
      <c r="D60" s="120">
        <v>0</v>
      </c>
      <c r="E60" s="314"/>
      <c r="F60" s="181">
        <v>0</v>
      </c>
      <c r="G60" s="108"/>
      <c r="H60" s="266">
        <v>0</v>
      </c>
    </row>
    <row r="61" spans="1:10" ht="19.5" customHeight="1" x14ac:dyDescent="0.25">
      <c r="A61" s="40" t="s">
        <v>119</v>
      </c>
      <c r="B61" s="181">
        <v>-16</v>
      </c>
      <c r="C61" s="314"/>
      <c r="D61" s="120">
        <v>-17</v>
      </c>
      <c r="E61" s="314"/>
      <c r="F61" s="181">
        <v>-16</v>
      </c>
      <c r="G61" s="108"/>
      <c r="H61" s="266">
        <v>-17</v>
      </c>
    </row>
    <row r="62" spans="1:10" ht="19.5" customHeight="1" x14ac:dyDescent="0.25">
      <c r="A62" s="40" t="s">
        <v>259</v>
      </c>
      <c r="B62" s="181">
        <v>-133</v>
      </c>
      <c r="C62" s="314"/>
      <c r="D62" s="120">
        <v>0</v>
      </c>
      <c r="E62" s="314"/>
      <c r="F62" s="181">
        <v>0</v>
      </c>
      <c r="G62" s="108"/>
      <c r="H62" s="266">
        <v>0</v>
      </c>
    </row>
    <row r="63" spans="1:10" s="23" customFormat="1" ht="19.5" customHeight="1" x14ac:dyDescent="0.25">
      <c r="A63" s="40" t="s">
        <v>86</v>
      </c>
      <c r="B63" s="181">
        <v>-538280</v>
      </c>
      <c r="C63" s="181"/>
      <c r="D63" s="120">
        <v>-353247</v>
      </c>
      <c r="E63" s="187"/>
      <c r="F63" s="181">
        <v>-59324</v>
      </c>
      <c r="G63" s="181"/>
      <c r="H63" s="313">
        <v>-63605</v>
      </c>
      <c r="I63" s="121"/>
      <c r="J63" s="96"/>
    </row>
    <row r="64" spans="1:10" s="23" customFormat="1" ht="19.5" customHeight="1" x14ac:dyDescent="0.25">
      <c r="A64" s="40" t="s">
        <v>199</v>
      </c>
      <c r="B64" s="181">
        <v>-2862</v>
      </c>
      <c r="C64" s="181"/>
      <c r="D64" s="120">
        <v>-502</v>
      </c>
      <c r="E64" s="187"/>
      <c r="F64" s="181">
        <v>-2280</v>
      </c>
      <c r="G64" s="181"/>
      <c r="H64" s="266">
        <v>-102</v>
      </c>
      <c r="I64" s="121"/>
      <c r="J64" s="96"/>
    </row>
    <row r="65" spans="1:10" s="180" customFormat="1" ht="19.5" customHeight="1" x14ac:dyDescent="0.25">
      <c r="A65" s="40" t="s">
        <v>213</v>
      </c>
      <c r="B65" s="181">
        <v>0</v>
      </c>
      <c r="C65" s="181"/>
      <c r="D65" s="120">
        <v>-2726</v>
      </c>
      <c r="E65" s="187"/>
      <c r="F65" s="181">
        <v>0</v>
      </c>
      <c r="G65" s="181"/>
      <c r="H65" s="266">
        <v>0</v>
      </c>
      <c r="I65" s="121"/>
      <c r="J65" s="96"/>
    </row>
    <row r="66" spans="1:10" s="180" customFormat="1" ht="19.5" customHeight="1" x14ac:dyDescent="0.25">
      <c r="A66" s="40" t="s">
        <v>266</v>
      </c>
      <c r="B66" s="181">
        <v>4500</v>
      </c>
      <c r="C66" s="181"/>
      <c r="D66" s="120">
        <v>0</v>
      </c>
      <c r="E66" s="187"/>
      <c r="F66" s="181">
        <v>0</v>
      </c>
      <c r="G66" s="181"/>
      <c r="H66" s="266">
        <v>0</v>
      </c>
      <c r="I66" s="121"/>
      <c r="J66" s="96"/>
    </row>
    <row r="67" spans="1:10" s="180" customFormat="1" ht="19.5" customHeight="1" x14ac:dyDescent="0.25">
      <c r="A67" s="40" t="s">
        <v>270</v>
      </c>
      <c r="B67" s="181">
        <v>3000</v>
      </c>
      <c r="C67" s="181"/>
      <c r="D67" s="120">
        <v>0</v>
      </c>
      <c r="E67" s="187"/>
      <c r="F67" s="181">
        <v>3000</v>
      </c>
      <c r="G67" s="181"/>
      <c r="H67" s="266">
        <v>0</v>
      </c>
      <c r="I67" s="121"/>
      <c r="J67" s="96"/>
    </row>
    <row r="68" spans="1:10" s="180" customFormat="1" ht="19.5" customHeight="1" x14ac:dyDescent="0.25">
      <c r="A68" s="40" t="s">
        <v>157</v>
      </c>
      <c r="B68" s="123">
        <v>0</v>
      </c>
      <c r="C68" s="181"/>
      <c r="D68" s="120">
        <v>0</v>
      </c>
      <c r="E68" s="187"/>
      <c r="F68" s="121">
        <v>0</v>
      </c>
      <c r="G68" s="181"/>
      <c r="H68" s="266">
        <v>1212</v>
      </c>
      <c r="I68" s="181"/>
      <c r="J68" s="96"/>
    </row>
    <row r="69" spans="1:10" s="180" customFormat="1" ht="19.5" customHeight="1" x14ac:dyDescent="0.25">
      <c r="A69" s="40" t="s">
        <v>214</v>
      </c>
      <c r="B69" s="121">
        <v>0</v>
      </c>
      <c r="C69" s="181"/>
      <c r="D69" s="120">
        <v>0</v>
      </c>
      <c r="E69" s="187"/>
      <c r="F69" s="181">
        <v>0</v>
      </c>
      <c r="G69" s="181"/>
      <c r="H69" s="266">
        <v>124000</v>
      </c>
      <c r="I69" s="181"/>
      <c r="J69" s="96"/>
    </row>
    <row r="70" spans="1:10" s="23" customFormat="1" ht="19.5" customHeight="1" x14ac:dyDescent="0.25">
      <c r="A70" s="40" t="s">
        <v>87</v>
      </c>
      <c r="B70" s="121">
        <v>1108</v>
      </c>
      <c r="C70" s="181"/>
      <c r="D70" s="120">
        <v>1350</v>
      </c>
      <c r="E70" s="187"/>
      <c r="F70" s="181">
        <v>209</v>
      </c>
      <c r="G70" s="181"/>
      <c r="H70" s="266">
        <v>0</v>
      </c>
      <c r="I70" s="24"/>
      <c r="J70" s="96"/>
    </row>
    <row r="71" spans="1:10" s="180" customFormat="1" ht="19.5" customHeight="1" x14ac:dyDescent="0.25">
      <c r="A71" s="40" t="s">
        <v>261</v>
      </c>
      <c r="B71" s="121">
        <v>518</v>
      </c>
      <c r="C71" s="181"/>
      <c r="D71" s="120">
        <v>0</v>
      </c>
      <c r="E71" s="187"/>
      <c r="F71" s="181">
        <v>0</v>
      </c>
      <c r="G71" s="181"/>
      <c r="H71" s="266">
        <v>0</v>
      </c>
      <c r="I71" s="181"/>
      <c r="J71" s="96"/>
    </row>
    <row r="72" spans="1:10" s="23" customFormat="1" ht="19.5" customHeight="1" x14ac:dyDescent="0.25">
      <c r="A72" s="40" t="s">
        <v>208</v>
      </c>
      <c r="B72" s="121">
        <v>-12106</v>
      </c>
      <c r="C72" s="121"/>
      <c r="D72" s="120">
        <v>-451</v>
      </c>
      <c r="E72" s="186"/>
      <c r="F72" s="121">
        <v>0</v>
      </c>
      <c r="G72" s="121"/>
      <c r="H72" s="266">
        <v>0</v>
      </c>
      <c r="I72" s="24"/>
      <c r="J72" s="96"/>
    </row>
    <row r="73" spans="1:10" s="180" customFormat="1" ht="19.5" customHeight="1" x14ac:dyDescent="0.25">
      <c r="A73" s="40" t="s">
        <v>215</v>
      </c>
      <c r="B73" s="181">
        <v>125</v>
      </c>
      <c r="C73" s="181"/>
      <c r="D73" s="120">
        <v>0</v>
      </c>
      <c r="E73" s="187"/>
      <c r="F73" s="181">
        <v>143345</v>
      </c>
      <c r="G73" s="181"/>
      <c r="H73" s="266">
        <v>38500</v>
      </c>
      <c r="J73" s="96"/>
    </row>
    <row r="74" spans="1:10" s="23" customFormat="1" ht="19.5" customHeight="1" x14ac:dyDescent="0.25">
      <c r="A74" s="40" t="s">
        <v>32</v>
      </c>
      <c r="B74" s="181">
        <v>810</v>
      </c>
      <c r="C74" s="181"/>
      <c r="D74" s="266">
        <v>388</v>
      </c>
      <c r="E74" s="187"/>
      <c r="F74" s="181">
        <v>4507</v>
      </c>
      <c r="G74" s="181"/>
      <c r="H74" s="266">
        <v>4994</v>
      </c>
      <c r="J74" s="96"/>
    </row>
    <row r="75" spans="1:10" s="122" customFormat="1" ht="19.5" customHeight="1" x14ac:dyDescent="0.25">
      <c r="A75" s="6" t="s">
        <v>236</v>
      </c>
      <c r="B75" s="115">
        <f>SUM(B56:B74)</f>
        <v>-567586</v>
      </c>
      <c r="C75" s="116"/>
      <c r="D75" s="115">
        <f>SUM(D56:D74)</f>
        <v>-355205</v>
      </c>
      <c r="E75" s="117"/>
      <c r="F75" s="115">
        <f>SUM(F56:F74)</f>
        <v>41441</v>
      </c>
      <c r="G75" s="116"/>
      <c r="H75" s="115">
        <f>SUM(H56:H74)</f>
        <v>-45024</v>
      </c>
      <c r="I75" s="121"/>
      <c r="J75" s="96"/>
    </row>
    <row r="76" spans="1:10" s="23" customFormat="1" ht="14.45" customHeight="1" x14ac:dyDescent="0.25">
      <c r="A76" s="6"/>
      <c r="B76" s="121"/>
      <c r="C76" s="181"/>
      <c r="D76" s="121"/>
      <c r="E76" s="187"/>
      <c r="F76" s="121"/>
      <c r="G76" s="181"/>
      <c r="H76" s="121"/>
      <c r="I76" s="121"/>
      <c r="J76" s="96"/>
    </row>
    <row r="77" spans="1:10" s="23" customFormat="1" ht="19.5" customHeight="1" x14ac:dyDescent="0.25">
      <c r="A77" s="119" t="s">
        <v>14</v>
      </c>
      <c r="B77" s="181"/>
      <c r="C77" s="181"/>
      <c r="D77" s="181"/>
      <c r="E77" s="187"/>
      <c r="F77" s="181"/>
      <c r="G77" s="181"/>
      <c r="H77" s="181"/>
      <c r="I77" s="121"/>
      <c r="J77" s="96"/>
    </row>
    <row r="78" spans="1:10" s="23" customFormat="1" ht="19.5" customHeight="1" x14ac:dyDescent="0.25">
      <c r="A78" s="40" t="s">
        <v>160</v>
      </c>
      <c r="B78" s="180"/>
      <c r="C78" s="180"/>
      <c r="D78" s="180"/>
      <c r="E78" s="180"/>
      <c r="F78" s="180"/>
      <c r="G78" s="180"/>
      <c r="H78" s="180"/>
      <c r="I78" s="121"/>
      <c r="J78" s="96"/>
    </row>
    <row r="79" spans="1:10" s="23" customFormat="1" ht="19.5" customHeight="1" x14ac:dyDescent="0.25">
      <c r="A79" s="40" t="s">
        <v>71</v>
      </c>
      <c r="B79" s="123">
        <v>-294062</v>
      </c>
      <c r="C79" s="181"/>
      <c r="D79" s="123">
        <v>-643635</v>
      </c>
      <c r="E79" s="187"/>
      <c r="F79" s="180">
        <v>-296802</v>
      </c>
      <c r="G79" s="181"/>
      <c r="H79" s="181">
        <v>-622638</v>
      </c>
      <c r="I79" s="121"/>
      <c r="J79" s="96"/>
    </row>
    <row r="80" spans="1:10" s="23" customFormat="1" ht="19.5" customHeight="1" x14ac:dyDescent="0.25">
      <c r="A80" s="40" t="s">
        <v>155</v>
      </c>
      <c r="B80" s="123">
        <v>-14313</v>
      </c>
      <c r="C80" s="181"/>
      <c r="D80" s="123">
        <v>-34098</v>
      </c>
      <c r="E80" s="187"/>
      <c r="F80" s="181">
        <v>-14190</v>
      </c>
      <c r="G80" s="181"/>
      <c r="H80" s="181">
        <v>-15645</v>
      </c>
      <c r="I80" s="121"/>
      <c r="J80" s="96"/>
    </row>
    <row r="81" spans="1:10" s="23" customFormat="1" ht="19.5" customHeight="1" x14ac:dyDescent="0.25">
      <c r="A81" s="40" t="s">
        <v>132</v>
      </c>
      <c r="B81" s="121">
        <v>0</v>
      </c>
      <c r="C81" s="181"/>
      <c r="D81" s="121">
        <v>-1350</v>
      </c>
      <c r="E81" s="187"/>
      <c r="F81" s="181">
        <v>0</v>
      </c>
      <c r="G81" s="181"/>
      <c r="H81" s="121">
        <v>0</v>
      </c>
      <c r="I81" s="121"/>
      <c r="J81" s="96"/>
    </row>
    <row r="82" spans="1:10" s="23" customFormat="1" ht="19.5" customHeight="1" x14ac:dyDescent="0.25">
      <c r="A82" s="40" t="s">
        <v>267</v>
      </c>
      <c r="B82" s="121">
        <v>-92750</v>
      </c>
      <c r="C82" s="181"/>
      <c r="D82" s="123">
        <v>-142500</v>
      </c>
      <c r="E82" s="187"/>
      <c r="F82" s="121">
        <v>-92750</v>
      </c>
      <c r="G82" s="181"/>
      <c r="H82" s="121">
        <v>-142500</v>
      </c>
      <c r="I82" s="24"/>
      <c r="J82" s="96"/>
    </row>
    <row r="83" spans="1:10" s="180" customFormat="1" ht="19.5" customHeight="1" x14ac:dyDescent="0.25">
      <c r="A83" s="40" t="s">
        <v>268</v>
      </c>
      <c r="B83" s="121">
        <v>125029</v>
      </c>
      <c r="C83" s="181"/>
      <c r="D83" s="123">
        <v>89971</v>
      </c>
      <c r="E83" s="187"/>
      <c r="F83" s="121">
        <v>0</v>
      </c>
      <c r="G83" s="181"/>
      <c r="H83" s="121">
        <v>0</v>
      </c>
      <c r="I83" s="181"/>
      <c r="J83" s="96"/>
    </row>
    <row r="84" spans="1:10" s="180" customFormat="1" ht="19.5" customHeight="1" x14ac:dyDescent="0.25">
      <c r="A84" s="40" t="s">
        <v>269</v>
      </c>
      <c r="B84" s="121">
        <v>0</v>
      </c>
      <c r="C84" s="181"/>
      <c r="D84" s="123">
        <v>299068</v>
      </c>
      <c r="E84" s="187"/>
      <c r="F84" s="121">
        <v>0</v>
      </c>
      <c r="G84" s="181"/>
      <c r="H84" s="121">
        <v>299068</v>
      </c>
      <c r="I84" s="181"/>
      <c r="J84" s="96"/>
    </row>
    <row r="85" spans="1:10" s="180" customFormat="1" ht="19.5" customHeight="1" x14ac:dyDescent="0.25">
      <c r="A85" s="40" t="s">
        <v>274</v>
      </c>
      <c r="B85" s="121">
        <v>-122666</v>
      </c>
      <c r="C85" s="181"/>
      <c r="D85" s="123">
        <v>0</v>
      </c>
      <c r="E85" s="187"/>
      <c r="F85" s="121">
        <v>-122666</v>
      </c>
      <c r="G85" s="181"/>
      <c r="H85" s="121">
        <v>0</v>
      </c>
      <c r="I85" s="181"/>
      <c r="J85" s="96"/>
    </row>
    <row r="86" spans="1:10" s="121" customFormat="1" ht="19.5" customHeight="1" x14ac:dyDescent="0.25">
      <c r="A86" s="40" t="s">
        <v>207</v>
      </c>
      <c r="B86" s="121">
        <v>-72622</v>
      </c>
      <c r="D86" s="121">
        <v>-1775</v>
      </c>
      <c r="F86" s="121">
        <v>0</v>
      </c>
      <c r="H86" s="121">
        <v>0</v>
      </c>
    </row>
    <row r="87" spans="1:10" s="23" customFormat="1" ht="19.5" customHeight="1" x14ac:dyDescent="0.25">
      <c r="A87" s="124" t="s">
        <v>40</v>
      </c>
      <c r="B87" s="123">
        <v>-119433</v>
      </c>
      <c r="C87" s="181"/>
      <c r="D87" s="123">
        <v>-142367</v>
      </c>
      <c r="E87" s="187"/>
      <c r="F87" s="181">
        <v>-95628</v>
      </c>
      <c r="G87" s="181"/>
      <c r="H87" s="181">
        <v>-105531</v>
      </c>
      <c r="I87" s="121"/>
      <c r="J87" s="96"/>
    </row>
    <row r="88" spans="1:10" s="122" customFormat="1" ht="19.5" customHeight="1" x14ac:dyDescent="0.25">
      <c r="A88" s="118" t="s">
        <v>158</v>
      </c>
      <c r="B88" s="125">
        <f>SUM(B79:B87)</f>
        <v>-590817</v>
      </c>
      <c r="C88" s="116"/>
      <c r="D88" s="125">
        <f>SUM(D78:D87)</f>
        <v>-576686</v>
      </c>
      <c r="E88" s="117"/>
      <c r="F88" s="125">
        <f>SUM(F79:F87)</f>
        <v>-622036</v>
      </c>
      <c r="G88" s="117"/>
      <c r="H88" s="125">
        <f>SUM(H78:H87)</f>
        <v>-587246</v>
      </c>
      <c r="I88" s="121"/>
      <c r="J88" s="96"/>
    </row>
    <row r="89" spans="1:10" s="122" customFormat="1" ht="19.5" customHeight="1" x14ac:dyDescent="0.25">
      <c r="A89" s="103" t="s">
        <v>88</v>
      </c>
      <c r="B89" s="126"/>
      <c r="C89" s="116"/>
      <c r="D89" s="126"/>
      <c r="E89" s="117"/>
      <c r="F89" s="126"/>
      <c r="G89" s="117"/>
      <c r="H89" s="126"/>
      <c r="I89" s="121"/>
      <c r="J89" s="96"/>
    </row>
    <row r="90" spans="1:10" s="122" customFormat="1" ht="19.5" customHeight="1" x14ac:dyDescent="0.25">
      <c r="A90" s="103" t="s">
        <v>89</v>
      </c>
      <c r="B90" s="186">
        <v>-572565</v>
      </c>
      <c r="C90" s="121"/>
      <c r="D90" s="186">
        <f>D88+D75+D45</f>
        <v>165397</v>
      </c>
      <c r="E90" s="186"/>
      <c r="F90" s="186">
        <f>F88+F75+F45</f>
        <v>-41672</v>
      </c>
      <c r="G90" s="186"/>
      <c r="H90" s="186">
        <f>H88+H75+H45</f>
        <v>15880</v>
      </c>
      <c r="I90" s="121"/>
      <c r="J90" s="96"/>
    </row>
    <row r="91" spans="1:10" s="122" customFormat="1" ht="19.5" customHeight="1" x14ac:dyDescent="0.25">
      <c r="A91" s="103" t="s">
        <v>90</v>
      </c>
      <c r="B91" s="186"/>
      <c r="C91" s="121"/>
      <c r="D91" s="186"/>
      <c r="E91" s="186"/>
      <c r="F91" s="186"/>
      <c r="G91" s="186"/>
      <c r="H91" s="186"/>
      <c r="I91" s="121"/>
      <c r="J91" s="96"/>
    </row>
    <row r="92" spans="1:10" s="122" customFormat="1" ht="19.5" customHeight="1" x14ac:dyDescent="0.25">
      <c r="A92" s="103" t="s">
        <v>91</v>
      </c>
      <c r="B92" s="127">
        <v>-5713</v>
      </c>
      <c r="C92" s="181"/>
      <c r="D92" s="127">
        <v>-144</v>
      </c>
      <c r="E92" s="187"/>
      <c r="F92" s="127">
        <v>0</v>
      </c>
      <c r="G92" s="187"/>
      <c r="H92" s="127">
        <v>0</v>
      </c>
      <c r="I92" s="121"/>
      <c r="J92" s="96"/>
    </row>
    <row r="93" spans="1:10" s="23" customFormat="1" ht="19.5" customHeight="1" x14ac:dyDescent="0.25">
      <c r="A93" s="6" t="s">
        <v>84</v>
      </c>
      <c r="B93" s="128">
        <f>SUM(B90:B92)</f>
        <v>-578278</v>
      </c>
      <c r="C93" s="117"/>
      <c r="D93" s="128">
        <f>SUM(D90:D92)</f>
        <v>165253</v>
      </c>
      <c r="E93" s="117"/>
      <c r="F93" s="128">
        <f>SUM(F90:F92)</f>
        <v>-41672</v>
      </c>
      <c r="G93" s="116"/>
      <c r="H93" s="128">
        <f>SUM(H90:H92)</f>
        <v>15880</v>
      </c>
      <c r="I93" s="121"/>
      <c r="J93" s="96"/>
    </row>
    <row r="94" spans="1:10" s="23" customFormat="1" ht="19.5" customHeight="1" x14ac:dyDescent="0.25">
      <c r="A94" s="40" t="s">
        <v>200</v>
      </c>
      <c r="B94" s="111">
        <f>'BS-2-3'!F11</f>
        <v>890729</v>
      </c>
      <c r="C94" s="186"/>
      <c r="D94" s="111">
        <v>85549</v>
      </c>
      <c r="E94" s="186"/>
      <c r="F94" s="249">
        <f>'BS-2-3'!J11</f>
        <v>47254</v>
      </c>
      <c r="G94" s="121"/>
      <c r="H94" s="111">
        <v>1745</v>
      </c>
      <c r="I94" s="121"/>
      <c r="J94" s="96"/>
    </row>
    <row r="95" spans="1:10" s="122" customFormat="1" ht="19.5" customHeight="1" thickBot="1" x14ac:dyDescent="0.3">
      <c r="A95" s="118" t="s">
        <v>254</v>
      </c>
      <c r="B95" s="129">
        <f>SUM(B93:B94)</f>
        <v>312451</v>
      </c>
      <c r="C95" s="117"/>
      <c r="D95" s="129">
        <f>SUM(D93:D94)</f>
        <v>250802</v>
      </c>
      <c r="E95" s="117"/>
      <c r="F95" s="130">
        <f>SUM(F93:F94)</f>
        <v>5582</v>
      </c>
      <c r="G95" s="131"/>
      <c r="H95" s="130">
        <f>SUM(H93:H94)</f>
        <v>17625</v>
      </c>
      <c r="I95" s="121"/>
      <c r="J95" s="96"/>
    </row>
    <row r="96" spans="1:10" s="122" customFormat="1" ht="5.0999999999999996" customHeight="1" thickTop="1" x14ac:dyDescent="0.25">
      <c r="A96" s="118"/>
      <c r="B96" s="169"/>
      <c r="C96" s="117"/>
      <c r="D96" s="169"/>
      <c r="E96" s="117"/>
      <c r="F96" s="169"/>
      <c r="G96" s="131"/>
      <c r="H96" s="169"/>
      <c r="I96" s="121"/>
      <c r="J96" s="96"/>
    </row>
    <row r="97" spans="1:10" s="97" customFormat="1" ht="19.5" customHeight="1" x14ac:dyDescent="0.25">
      <c r="A97" s="3" t="s">
        <v>124</v>
      </c>
      <c r="B97" s="63"/>
      <c r="C97" s="34"/>
      <c r="D97" s="63"/>
      <c r="E97" s="34"/>
      <c r="F97" s="34"/>
      <c r="G97" s="34"/>
      <c r="H97" s="34"/>
    </row>
    <row r="98" spans="1:10" ht="19.5" customHeight="1" x14ac:dyDescent="0.25">
      <c r="A98" s="118" t="s">
        <v>83</v>
      </c>
    </row>
    <row r="99" spans="1:10" s="102" customFormat="1" ht="14.45" customHeight="1" x14ac:dyDescent="0.25">
      <c r="A99" s="99"/>
      <c r="B99" s="100"/>
      <c r="C99" s="186"/>
      <c r="D99" s="100"/>
      <c r="E99" s="186"/>
      <c r="F99" s="186"/>
      <c r="G99" s="186"/>
      <c r="H99" s="186"/>
      <c r="J99" s="96"/>
    </row>
    <row r="100" spans="1:10" ht="19.5" customHeight="1" x14ac:dyDescent="0.25">
      <c r="A100" s="103" t="s">
        <v>3</v>
      </c>
      <c r="B100" s="333" t="s">
        <v>2</v>
      </c>
      <c r="C100" s="333"/>
      <c r="D100" s="333"/>
      <c r="E100" s="315"/>
      <c r="F100" s="334" t="s">
        <v>15</v>
      </c>
      <c r="G100" s="334"/>
      <c r="H100" s="334"/>
    </row>
    <row r="101" spans="1:10" ht="19.5" customHeight="1" x14ac:dyDescent="0.25">
      <c r="B101" s="333" t="s">
        <v>16</v>
      </c>
      <c r="C101" s="333"/>
      <c r="D101" s="333"/>
      <c r="E101" s="41"/>
      <c r="F101" s="333" t="s">
        <v>16</v>
      </c>
      <c r="G101" s="333"/>
      <c r="H101" s="333"/>
    </row>
    <row r="102" spans="1:10" s="180" customFormat="1" ht="19.5" customHeight="1" x14ac:dyDescent="0.25">
      <c r="A102" s="40"/>
      <c r="B102" s="331" t="s">
        <v>253</v>
      </c>
      <c r="C102" s="331"/>
      <c r="D102" s="331"/>
      <c r="E102" s="100"/>
      <c r="F102" s="331" t="s">
        <v>253</v>
      </c>
      <c r="G102" s="331"/>
      <c r="H102" s="331"/>
      <c r="I102" s="42"/>
    </row>
    <row r="103" spans="1:10" s="180" customFormat="1" ht="19.5" customHeight="1" x14ac:dyDescent="0.25">
      <c r="A103" s="40"/>
      <c r="B103" s="331" t="s">
        <v>243</v>
      </c>
      <c r="C103" s="331"/>
      <c r="D103" s="331"/>
      <c r="E103" s="100"/>
      <c r="F103" s="331" t="s">
        <v>243</v>
      </c>
      <c r="G103" s="331"/>
      <c r="H103" s="331"/>
      <c r="I103" s="42"/>
    </row>
    <row r="104" spans="1:10" ht="19.5" customHeight="1" x14ac:dyDescent="0.25">
      <c r="B104" s="104" t="s">
        <v>166</v>
      </c>
      <c r="C104" s="105"/>
      <c r="D104" s="104" t="s">
        <v>140</v>
      </c>
      <c r="E104" s="105"/>
      <c r="F104" s="104" t="s">
        <v>166</v>
      </c>
      <c r="G104" s="105"/>
      <c r="H104" s="104" t="s">
        <v>140</v>
      </c>
    </row>
    <row r="105" spans="1:10" ht="14.45" customHeight="1" x14ac:dyDescent="0.25">
      <c r="B105" s="332" t="s">
        <v>80</v>
      </c>
      <c r="C105" s="332"/>
      <c r="D105" s="332"/>
      <c r="E105" s="332"/>
      <c r="F105" s="332"/>
      <c r="G105" s="332"/>
      <c r="H105" s="332"/>
    </row>
    <row r="106" spans="1:10" s="122" customFormat="1" ht="19.5" customHeight="1" x14ac:dyDescent="0.25">
      <c r="A106" s="106" t="s">
        <v>133</v>
      </c>
      <c r="B106" s="169"/>
      <c r="C106" s="117"/>
      <c r="D106" s="169"/>
      <c r="E106" s="117"/>
      <c r="F106" s="169"/>
      <c r="G106" s="131"/>
      <c r="H106" s="169"/>
      <c r="I106" s="121"/>
      <c r="J106" s="96"/>
    </row>
    <row r="107" spans="1:10" s="122" customFormat="1" ht="19.5" customHeight="1" x14ac:dyDescent="0.25">
      <c r="A107" s="103" t="s">
        <v>256</v>
      </c>
      <c r="B107" s="186">
        <v>0</v>
      </c>
      <c r="C107" s="187"/>
      <c r="D107" s="186">
        <v>0</v>
      </c>
      <c r="E107" s="187"/>
      <c r="F107" s="186">
        <v>111110</v>
      </c>
      <c r="G107" s="121"/>
      <c r="H107" s="186">
        <v>0</v>
      </c>
      <c r="I107" s="121"/>
      <c r="J107" s="96"/>
    </row>
    <row r="108" spans="1:10" ht="15.75" x14ac:dyDescent="0.25">
      <c r="A108" s="299" t="s">
        <v>272</v>
      </c>
      <c r="B108" s="133">
        <v>2819</v>
      </c>
      <c r="C108" s="133"/>
      <c r="D108" s="133">
        <v>0</v>
      </c>
      <c r="E108" s="133"/>
      <c r="F108" s="133">
        <v>0</v>
      </c>
      <c r="G108" s="133"/>
      <c r="H108" s="133">
        <v>0</v>
      </c>
      <c r="I108" s="186"/>
    </row>
    <row r="109" spans="1:10" ht="19.5" customHeight="1" x14ac:dyDescent="0.25">
      <c r="A109" s="299"/>
      <c r="B109" s="133"/>
      <c r="C109" s="133"/>
      <c r="D109" s="133"/>
      <c r="E109" s="133"/>
      <c r="F109" s="133"/>
      <c r="G109" s="133"/>
      <c r="H109" s="133"/>
      <c r="I109" s="186"/>
    </row>
    <row r="110" spans="1:10" s="122" customFormat="1" ht="19.5" customHeight="1" x14ac:dyDescent="0.25">
      <c r="A110" s="103" t="s">
        <v>271</v>
      </c>
      <c r="B110" s="169"/>
      <c r="C110" s="117"/>
      <c r="D110" s="169"/>
      <c r="E110" s="117"/>
      <c r="F110" s="169"/>
      <c r="G110" s="131"/>
      <c r="H110" s="169"/>
      <c r="I110" s="121"/>
      <c r="J110" s="96"/>
    </row>
    <row r="111" spans="1:10" s="122" customFormat="1" ht="19.5" customHeight="1" x14ac:dyDescent="0.25">
      <c r="A111" s="103" t="s">
        <v>221</v>
      </c>
      <c r="B111" s="169"/>
      <c r="C111" s="117"/>
      <c r="D111" s="169"/>
      <c r="E111" s="117"/>
      <c r="F111" s="169"/>
      <c r="G111" s="131"/>
      <c r="H111" s="169"/>
      <c r="I111" s="121"/>
      <c r="J111" s="96"/>
    </row>
    <row r="112" spans="1:10" s="23" customFormat="1" ht="19.5" customHeight="1" x14ac:dyDescent="0.25">
      <c r="A112" s="103" t="s">
        <v>235</v>
      </c>
      <c r="B112" s="187">
        <v>599982</v>
      </c>
      <c r="C112" s="187"/>
      <c r="D112" s="187">
        <v>403223</v>
      </c>
      <c r="E112" s="187"/>
      <c r="F112" s="187">
        <v>112113</v>
      </c>
      <c r="G112" s="187"/>
      <c r="H112" s="187">
        <v>63340</v>
      </c>
      <c r="I112" s="121"/>
      <c r="J112" s="96"/>
    </row>
    <row r="113" spans="1:10" s="23" customFormat="1" ht="19.5" customHeight="1" x14ac:dyDescent="0.25">
      <c r="A113" s="299" t="s">
        <v>224</v>
      </c>
      <c r="B113" s="132"/>
      <c r="C113" s="187"/>
      <c r="D113" s="132"/>
      <c r="E113" s="187"/>
      <c r="F113" s="187"/>
      <c r="G113" s="187"/>
      <c r="H113" s="187"/>
      <c r="I113" s="121"/>
      <c r="J113" s="96"/>
    </row>
    <row r="114" spans="1:10" ht="19.5" customHeight="1" x14ac:dyDescent="0.25">
      <c r="A114" s="300" t="s">
        <v>219</v>
      </c>
      <c r="B114" s="133">
        <v>35362</v>
      </c>
      <c r="C114" s="133"/>
      <c r="D114" s="133">
        <v>18955</v>
      </c>
      <c r="E114" s="133"/>
      <c r="F114" s="187">
        <v>49</v>
      </c>
      <c r="G114" s="133"/>
      <c r="H114" s="187">
        <v>362</v>
      </c>
      <c r="I114" s="101"/>
    </row>
    <row r="115" spans="1:10" ht="19.5" customHeight="1" x14ac:dyDescent="0.25">
      <c r="A115" s="299" t="s">
        <v>225</v>
      </c>
      <c r="B115" s="133">
        <v>-28051</v>
      </c>
      <c r="C115" s="133"/>
      <c r="D115" s="133">
        <v>-65209</v>
      </c>
      <c r="E115" s="133"/>
      <c r="F115" s="133">
        <v>-528</v>
      </c>
      <c r="G115" s="133"/>
      <c r="H115" s="133">
        <v>-97</v>
      </c>
      <c r="I115" s="186"/>
    </row>
    <row r="116" spans="1:10" ht="19.5" customHeight="1" x14ac:dyDescent="0.25">
      <c r="A116" s="299" t="s">
        <v>226</v>
      </c>
      <c r="B116" s="133">
        <v>-60337</v>
      </c>
      <c r="C116" s="133"/>
      <c r="D116" s="133">
        <v>-3680</v>
      </c>
      <c r="E116" s="133"/>
      <c r="F116" s="133">
        <v>-52310</v>
      </c>
      <c r="G116" s="133"/>
      <c r="H116" s="133">
        <v>0</v>
      </c>
      <c r="I116" s="186"/>
    </row>
    <row r="117" spans="1:10" ht="18" customHeight="1" x14ac:dyDescent="0.25">
      <c r="A117" s="299" t="s">
        <v>233</v>
      </c>
      <c r="B117" s="133">
        <v>-4375</v>
      </c>
      <c r="C117" s="133"/>
      <c r="D117" s="133">
        <v>-42</v>
      </c>
      <c r="E117" s="133"/>
      <c r="F117" s="133">
        <v>0</v>
      </c>
      <c r="G117" s="133"/>
      <c r="H117" s="133">
        <v>0</v>
      </c>
      <c r="I117" s="186"/>
    </row>
    <row r="118" spans="1:10" ht="19.5" customHeight="1" x14ac:dyDescent="0.25">
      <c r="A118" s="299" t="s">
        <v>229</v>
      </c>
      <c r="B118" s="133">
        <v>-4301</v>
      </c>
      <c r="C118" s="133"/>
      <c r="D118" s="133">
        <v>0</v>
      </c>
      <c r="E118" s="133"/>
      <c r="F118" s="133">
        <v>0</v>
      </c>
      <c r="G118" s="133"/>
      <c r="H118" s="133">
        <v>0</v>
      </c>
      <c r="I118" s="186"/>
    </row>
    <row r="119" spans="1:10" ht="19.5" customHeight="1" thickBot="1" x14ac:dyDescent="0.3">
      <c r="A119" s="118" t="s">
        <v>220</v>
      </c>
      <c r="B119" s="129">
        <f>SUM(B112:B118)</f>
        <v>538280</v>
      </c>
      <c r="C119" s="301"/>
      <c r="D119" s="129">
        <f>SUM(D112:D118)</f>
        <v>353247</v>
      </c>
      <c r="E119" s="301"/>
      <c r="F119" s="129">
        <f>SUM(F112:F118)</f>
        <v>59324</v>
      </c>
      <c r="G119" s="302"/>
      <c r="H119" s="129">
        <f>SUM(H112:H118)</f>
        <v>63605</v>
      </c>
      <c r="I119" s="134"/>
    </row>
    <row r="120" spans="1:10" ht="19.5" customHeight="1" thickTop="1" x14ac:dyDescent="0.25">
      <c r="G120" s="133"/>
      <c r="I120" s="29"/>
    </row>
    <row r="121" spans="1:10" ht="19.5" customHeight="1" x14ac:dyDescent="0.25">
      <c r="G121" s="133"/>
    </row>
  </sheetData>
  <customSheetViews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2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3"/>
      <headerFooter alignWithMargins="0"/>
    </customSheetView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27">
    <mergeCell ref="B54:H54"/>
    <mergeCell ref="B49:D49"/>
    <mergeCell ref="F49:H49"/>
    <mergeCell ref="B50:D50"/>
    <mergeCell ref="F50:H50"/>
    <mergeCell ref="B52:D52"/>
    <mergeCell ref="F52:H52"/>
    <mergeCell ref="B51:D51"/>
    <mergeCell ref="F51:H51"/>
    <mergeCell ref="B7:D7"/>
    <mergeCell ref="F7:H7"/>
    <mergeCell ref="B9:H9"/>
    <mergeCell ref="B4:D4"/>
    <mergeCell ref="F4:H4"/>
    <mergeCell ref="B5:D5"/>
    <mergeCell ref="F5:H5"/>
    <mergeCell ref="B6:D6"/>
    <mergeCell ref="F6:H6"/>
    <mergeCell ref="B103:D103"/>
    <mergeCell ref="F103:H103"/>
    <mergeCell ref="B105:H105"/>
    <mergeCell ref="B100:D100"/>
    <mergeCell ref="F100:H100"/>
    <mergeCell ref="B101:D101"/>
    <mergeCell ref="F101:H101"/>
    <mergeCell ref="B102:D102"/>
    <mergeCell ref="F102:H102"/>
  </mergeCells>
  <phoneticPr fontId="0" type="noConversion"/>
  <pageMargins left="0.8" right="0.6" top="0.48" bottom="0.5" header="0.5" footer="0.5"/>
  <pageSetup paperSize="9" scale="65" firstPageNumber="8" orientation="portrait" useFirstPageNumber="1" r:id="rId5"/>
  <headerFooter alignWithMargins="0">
    <oddFooter>&amp;L&amp;14The accompanying notes are an integral part of these interim financial statements.
&amp;C&amp;14&amp;P</oddFooter>
  </headerFooter>
  <rowBreaks count="2" manualBreakCount="2">
    <brk id="45" max="16383" man="1"/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BS-2-3</vt:lpstr>
      <vt:lpstr>SI-4</vt:lpstr>
      <vt:lpstr>SI-5</vt:lpstr>
      <vt:lpstr>SCE (conso)-6</vt:lpstr>
      <vt:lpstr>SCE-7</vt:lpstr>
      <vt:lpstr>SCF-8-10</vt:lpstr>
      <vt:lpstr>'BS-2-3'!Print_Area</vt:lpstr>
      <vt:lpstr>'SCE (conso)-6'!Print_Area</vt:lpstr>
      <vt:lpstr>'SCE-7'!Print_Area</vt:lpstr>
      <vt:lpstr>'SCF-8-10'!Print_Area</vt:lpstr>
      <vt:lpstr>'SI-4'!Print_Area</vt:lpstr>
      <vt:lpstr>'SI-5'!Print_Area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Thunyatip</cp:lastModifiedBy>
  <cp:lastPrinted>2022-11-09T09:46:57Z</cp:lastPrinted>
  <dcterms:created xsi:type="dcterms:W3CDTF">2001-07-23T03:17:52Z</dcterms:created>
  <dcterms:modified xsi:type="dcterms:W3CDTF">2022-11-10T05:09:36Z</dcterms:modified>
</cp:coreProperties>
</file>