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backupFile="1" codeName="ThisWorkbook" defaultThemeVersion="124226"/>
  <bookViews>
    <workbookView xWindow="-120" yWindow="-120" windowWidth="24240" windowHeight="13740" tabRatio="796"/>
  </bookViews>
  <sheets>
    <sheet name="BS 5-6" sheetId="6" r:id="rId1"/>
    <sheet name="SI-7" sheetId="9" r:id="rId2"/>
    <sheet name="SCE (conso) 8  " sheetId="15" r:id="rId3"/>
    <sheet name="SCE (conso)9" sheetId="19" r:id="rId4"/>
    <sheet name="SCE 10" sheetId="18" r:id="rId5"/>
    <sheet name="SCE 11" sheetId="20" r:id="rId6"/>
    <sheet name="SCF-12-14" sheetId="17" r:id="rId7"/>
  </sheets>
  <definedNames>
    <definedName name="_xlnm.Print_Area" localSheetId="0">'BS 5-6'!$A$1:$J$92</definedName>
    <definedName name="_xlnm.Print_Area" localSheetId="2">'SCE (conso) 8  '!$A$1:$AE$33</definedName>
    <definedName name="_xlnm.Print_Area" localSheetId="3">'SCE (conso)9'!$A$1:$AA$34</definedName>
    <definedName name="_xlnm.Print_Area" localSheetId="4">'SCE 10'!$A$1:$M$25</definedName>
    <definedName name="_xlnm.Print_Area" localSheetId="5">'SCE 11'!$A$1:$M$25</definedName>
    <definedName name="_xlnm.Print_Area" localSheetId="6">'SCF-12-14'!$A$1:$H$121</definedName>
    <definedName name="_xlnm.Print_Area" localSheetId="1">'SI-7'!$A$1:$J$55</definedName>
    <definedName name="Z_62C88142_195A_406E_A347_1C61EA880C0D_.wvu.PrintArea" localSheetId="0" hidden="1">'BS 5-6'!$A$1:$J$91</definedName>
    <definedName name="Z_62C88142_195A_406E_A347_1C61EA880C0D_.wvu.PrintArea" localSheetId="6" hidden="1">'SCF-12-14'!$A$1:$H$110</definedName>
    <definedName name="Z_62C88142_195A_406E_A347_1C61EA880C0D_.wvu.PrintArea" localSheetId="1" hidden="1">'SI-7'!$A$1:$J$58</definedName>
    <definedName name="Z_8AE384D2_954E_4FC4_9E7B_72B2DA3D2D3A_.wvu.PrintArea" localSheetId="6" hidden="1">'SCF-12-14'!$A$1:$H$110</definedName>
    <definedName name="Z_8AE384D2_954E_4FC4_9E7B_72B2DA3D2D3A_.wvu.Rows" localSheetId="0" hidden="1">'BS 5-6'!#REF!</definedName>
    <definedName name="Z_8AE384D2_954E_4FC4_9E7B_72B2DA3D2D3A_.wvu.Rows" localSheetId="1" hidden="1">'SI-7'!#REF!</definedName>
    <definedName name="Z_DFBF4CAE_57D7_4172_8C3A_8E3DF4930C4B_.wvu.PrintArea" localSheetId="6" hidden="1">'SCF-12-14'!$A$1:$H$110</definedName>
    <definedName name="Z_DFBF4CAE_57D7_4172_8C3A_8E3DF4930C4B_.wvu.Rows" localSheetId="0" hidden="1">'BS 5-6'!#REF!</definedName>
    <definedName name="Z_DFBF4CAE_57D7_4172_8C3A_8E3DF4930C4B_.wvu.Rows" localSheetId="1" hidden="1">'SI-7'!#REF!</definedName>
    <definedName name="Z_E1DB4DD3_3D3D_4C8E_ADFF_122E3B5E40F3_.wvu.PrintArea" localSheetId="0" hidden="1">'BS 5-6'!$A$1:$J$91</definedName>
    <definedName name="Z_E1DB4DD3_3D3D_4C8E_ADFF_122E3B5E40F3_.wvu.PrintArea" localSheetId="6" hidden="1">'SCF-12-14'!$A$1:$H$110</definedName>
    <definedName name="Z_E1DB4DD3_3D3D_4C8E_ADFF_122E3B5E40F3_.wvu.PrintArea" localSheetId="1" hidden="1">'SI-7'!$A$1:$J$58</definedName>
    <definedName name="Z_E1DB4DD3_3D3D_4C8E_ADFF_122E3B5E40F3_.wvu.Rows" localSheetId="0" hidden="1">'BS 5-6'!#REF!</definedName>
    <definedName name="Z_E1DB4DD3_3D3D_4C8E_ADFF_122E3B5E40F3_.wvu.Rows" localSheetId="1" hidden="1">'SI-7'!#REF!</definedName>
  </definedNames>
  <calcPr calcId="145621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15" l="1"/>
  <c r="U23" i="15"/>
  <c r="U28" i="15"/>
  <c r="U32" i="15" s="1"/>
  <c r="M31" i="19"/>
  <c r="B97" i="17"/>
  <c r="I20" i="20"/>
  <c r="J83" i="6"/>
  <c r="H83" i="6"/>
  <c r="M23" i="20"/>
  <c r="K25" i="20"/>
  <c r="G25" i="20"/>
  <c r="E25" i="20"/>
  <c r="C25" i="20"/>
  <c r="I23" i="20"/>
  <c r="Y27" i="19" l="1"/>
  <c r="O32" i="15"/>
  <c r="J37" i="9" l="1"/>
  <c r="H37" i="9"/>
  <c r="H40" i="9" s="1"/>
  <c r="F37" i="9"/>
  <c r="F40" i="9" s="1"/>
  <c r="D37" i="9"/>
  <c r="S24" i="19"/>
  <c r="Q24" i="19"/>
  <c r="O24" i="19"/>
  <c r="M24" i="19"/>
  <c r="K24" i="19"/>
  <c r="I24" i="19"/>
  <c r="G24" i="19"/>
  <c r="E24" i="19"/>
  <c r="C24" i="19"/>
  <c r="AA23" i="19"/>
  <c r="M21" i="18" l="1"/>
  <c r="Y19" i="19" l="1"/>
  <c r="W13" i="19" l="1"/>
  <c r="AA13" i="19" s="1"/>
  <c r="AC26" i="15"/>
  <c r="J85" i="6" l="1"/>
  <c r="E25" i="18"/>
  <c r="E21" i="18"/>
  <c r="E17" i="18"/>
  <c r="K17" i="20"/>
  <c r="I17" i="20"/>
  <c r="G17" i="20"/>
  <c r="E17" i="20"/>
  <c r="H78" i="6" s="1"/>
  <c r="C17" i="20"/>
  <c r="M12" i="20"/>
  <c r="J78" i="6"/>
  <c r="H121" i="17"/>
  <c r="F121" i="17"/>
  <c r="D121" i="17"/>
  <c r="B121" i="17"/>
  <c r="H13" i="17"/>
  <c r="F13" i="17"/>
  <c r="D13" i="17"/>
  <c r="B13" i="17"/>
  <c r="H12" i="17"/>
  <c r="F12" i="17"/>
  <c r="D12" i="17"/>
  <c r="B12" i="17"/>
  <c r="M16" i="20"/>
  <c r="M17" i="20" s="1"/>
  <c r="K21" i="20"/>
  <c r="G21" i="20"/>
  <c r="C21" i="20"/>
  <c r="I21" i="20"/>
  <c r="I25" i="20" s="1"/>
  <c r="AA32" i="19"/>
  <c r="U32" i="19"/>
  <c r="W31" i="19"/>
  <c r="S29" i="19"/>
  <c r="Q29" i="19"/>
  <c r="O29" i="19"/>
  <c r="K29" i="19"/>
  <c r="I29" i="19"/>
  <c r="G29" i="19"/>
  <c r="E29" i="19"/>
  <c r="C29" i="19"/>
  <c r="U28" i="19"/>
  <c r="W28" i="19" s="1"/>
  <c r="AA28" i="19" s="1"/>
  <c r="Y29" i="19"/>
  <c r="U27" i="19"/>
  <c r="U22" i="19"/>
  <c r="S19" i="19"/>
  <c r="Q19" i="19"/>
  <c r="O19" i="19"/>
  <c r="M19" i="19"/>
  <c r="K19" i="19"/>
  <c r="I19" i="19"/>
  <c r="G19" i="19"/>
  <c r="E19" i="19"/>
  <c r="C19" i="19"/>
  <c r="U18" i="19"/>
  <c r="W18" i="19" s="1"/>
  <c r="U17" i="19"/>
  <c r="W17" i="19" s="1"/>
  <c r="AA17" i="19" s="1"/>
  <c r="W22" i="19" l="1"/>
  <c r="U24" i="19"/>
  <c r="D50" i="9"/>
  <c r="Q33" i="19"/>
  <c r="C33" i="19"/>
  <c r="H84" i="6"/>
  <c r="H85" i="6"/>
  <c r="M20" i="20"/>
  <c r="M21" i="20" s="1"/>
  <c r="M25" i="20" s="1"/>
  <c r="M24" i="20"/>
  <c r="U29" i="19"/>
  <c r="S33" i="19"/>
  <c r="E33" i="19"/>
  <c r="D78" i="6" s="1"/>
  <c r="U19" i="19"/>
  <c r="G33" i="19"/>
  <c r="D79" i="6" s="1"/>
  <c r="I33" i="19"/>
  <c r="D80" i="6" s="1"/>
  <c r="O33" i="19"/>
  <c r="K33" i="19"/>
  <c r="D83" i="6" s="1"/>
  <c r="AA18" i="19"/>
  <c r="AA19" i="19" s="1"/>
  <c r="W19" i="19"/>
  <c r="W24" i="19" l="1"/>
  <c r="Y22" i="19"/>
  <c r="U33" i="19"/>
  <c r="D85" i="6" s="1"/>
  <c r="Y24" i="19" l="1"/>
  <c r="Y33" i="19" s="1"/>
  <c r="D88" i="6" s="1"/>
  <c r="AA22" i="19"/>
  <c r="AA24" i="19" s="1"/>
  <c r="F17" i="6"/>
  <c r="F92" i="17" l="1"/>
  <c r="F75" i="17"/>
  <c r="M23" i="18" l="1"/>
  <c r="D17" i="6"/>
  <c r="K19" i="15" l="1"/>
  <c r="K28" i="15"/>
  <c r="F51" i="9" l="1"/>
  <c r="Y22" i="15"/>
  <c r="AA22" i="15" s="1"/>
  <c r="AE22" i="15" s="1"/>
  <c r="M16" i="18" l="1"/>
  <c r="M17" i="18" s="1"/>
  <c r="K21" i="18"/>
  <c r="G21" i="18"/>
  <c r="G25" i="18" s="1"/>
  <c r="C21" i="18"/>
  <c r="K17" i="18"/>
  <c r="K25" i="18" s="1"/>
  <c r="I17" i="18"/>
  <c r="G17" i="18"/>
  <c r="C17" i="18"/>
  <c r="M24" i="18"/>
  <c r="H92" i="17"/>
  <c r="D92" i="17"/>
  <c r="B92" i="17"/>
  <c r="H75" i="17"/>
  <c r="G75" i="17"/>
  <c r="E75" i="17"/>
  <c r="D75" i="17"/>
  <c r="C75" i="17"/>
  <c r="B75" i="17"/>
  <c r="Y27" i="15"/>
  <c r="AA27" i="15" s="1"/>
  <c r="AE27" i="15" s="1"/>
  <c r="AA30" i="15"/>
  <c r="AA23" i="15"/>
  <c r="AC23" i="15"/>
  <c r="Y23" i="15"/>
  <c r="W23" i="15"/>
  <c r="S23" i="15"/>
  <c r="Q23" i="15"/>
  <c r="O23" i="15"/>
  <c r="M23" i="15"/>
  <c r="K23" i="15"/>
  <c r="K32" i="15" s="1"/>
  <c r="I23" i="15"/>
  <c r="G23" i="15"/>
  <c r="E23" i="15"/>
  <c r="C23" i="15"/>
  <c r="Y18" i="15"/>
  <c r="AA18" i="15" s="1"/>
  <c r="AE18" i="15" s="1"/>
  <c r="C25" i="18" l="1"/>
  <c r="AE23" i="15"/>
  <c r="J17" i="6" l="1"/>
  <c r="H17" i="6"/>
  <c r="Y13" i="15" l="1"/>
  <c r="AA13" i="15" s="1"/>
  <c r="AE13" i="15" s="1"/>
  <c r="D61" i="6" l="1"/>
  <c r="E28" i="15" l="1"/>
  <c r="E19" i="15"/>
  <c r="G28" i="15"/>
  <c r="G19" i="15"/>
  <c r="G32" i="15" l="1"/>
  <c r="F78" i="6" s="1"/>
  <c r="E32" i="15"/>
  <c r="I19" i="15"/>
  <c r="I28" i="15"/>
  <c r="I32" i="15" s="1"/>
  <c r="AC19" i="15"/>
  <c r="W19" i="15"/>
  <c r="Q19" i="15"/>
  <c r="O19" i="15"/>
  <c r="C19" i="15"/>
  <c r="M19" i="15"/>
  <c r="W31" i="15"/>
  <c r="F61" i="6" l="1"/>
  <c r="H61" i="6"/>
  <c r="J61" i="6"/>
  <c r="AE31" i="15" l="1"/>
  <c r="Y31" i="15"/>
  <c r="Y26" i="15"/>
  <c r="Y17" i="15"/>
  <c r="AA17" i="15" s="1"/>
  <c r="F33" i="9"/>
  <c r="AE17" i="15" l="1"/>
  <c r="AE19" i="15" s="1"/>
  <c r="Y19" i="15"/>
  <c r="AA19" i="15"/>
  <c r="Y28" i="15"/>
  <c r="Y32" i="15" s="1"/>
  <c r="F85" i="6" s="1"/>
  <c r="W28" i="15"/>
  <c r="W32" i="15" s="1"/>
  <c r="S28" i="15"/>
  <c r="S32" i="15" s="1"/>
  <c r="Q28" i="15"/>
  <c r="Q32" i="15" s="1"/>
  <c r="M28" i="15"/>
  <c r="M32" i="15" s="1"/>
  <c r="F83" i="6" s="1"/>
  <c r="C28" i="15"/>
  <c r="C32" i="15" s="1"/>
  <c r="S19" i="15"/>
  <c r="F18" i="9"/>
  <c r="J33" i="9" l="1"/>
  <c r="J40" i="9" s="1"/>
  <c r="J18" i="9"/>
  <c r="J12" i="9"/>
  <c r="F12" i="9"/>
  <c r="F20" i="9" s="1"/>
  <c r="F23" i="9" s="1"/>
  <c r="J20" i="9" l="1"/>
  <c r="F25" i="9"/>
  <c r="F41" i="9" s="1"/>
  <c r="J69" i="6"/>
  <c r="J34" i="6"/>
  <c r="F69" i="6"/>
  <c r="F34" i="6"/>
  <c r="D33" i="9"/>
  <c r="D40" i="9" s="1"/>
  <c r="D34" i="6"/>
  <c r="D36" i="6" s="1"/>
  <c r="H34" i="6"/>
  <c r="H33" i="9"/>
  <c r="H18" i="9"/>
  <c r="H12" i="9"/>
  <c r="D12" i="9"/>
  <c r="D18" i="9" s="1"/>
  <c r="D69" i="6"/>
  <c r="A40" i="6"/>
  <c r="H69" i="6"/>
  <c r="J23" i="9" l="1"/>
  <c r="J25" i="9" s="1"/>
  <c r="F46" i="9"/>
  <c r="D10" i="17"/>
  <c r="D35" i="17" s="1"/>
  <c r="D47" i="17" s="1"/>
  <c r="H20" i="9"/>
  <c r="H36" i="6"/>
  <c r="D20" i="9"/>
  <c r="D23" i="9" s="1"/>
  <c r="F36" i="6"/>
  <c r="J36" i="6"/>
  <c r="F71" i="6"/>
  <c r="J71" i="6"/>
  <c r="H71" i="6"/>
  <c r="D71" i="6"/>
  <c r="D50" i="17" l="1"/>
  <c r="D94" i="17" s="1"/>
  <c r="D96" i="17" s="1"/>
  <c r="D98" i="17" s="1"/>
  <c r="H10" i="17"/>
  <c r="H35" i="17" s="1"/>
  <c r="H47" i="17" s="1"/>
  <c r="J46" i="9"/>
  <c r="J44" i="9" s="1"/>
  <c r="J41" i="9"/>
  <c r="J51" i="9" s="1"/>
  <c r="J49" i="9" s="1"/>
  <c r="H23" i="9"/>
  <c r="H25" i="9" s="1"/>
  <c r="H41" i="9" s="1"/>
  <c r="D25" i="9"/>
  <c r="H50" i="17" l="1"/>
  <c r="H94" i="17" s="1"/>
  <c r="H96" i="17" s="1"/>
  <c r="H98" i="17" s="1"/>
  <c r="B10" i="17"/>
  <c r="B35" i="17" s="1"/>
  <c r="B47" i="17" s="1"/>
  <c r="D46" i="9"/>
  <c r="D44" i="9" s="1"/>
  <c r="M27" i="19" s="1"/>
  <c r="D41" i="9"/>
  <c r="D51" i="9" s="1"/>
  <c r="D49" i="9" s="1"/>
  <c r="H51" i="9"/>
  <c r="H49" i="9" s="1"/>
  <c r="F10" i="17"/>
  <c r="F35" i="17" s="1"/>
  <c r="F47" i="17" s="1"/>
  <c r="F50" i="17" s="1"/>
  <c r="H46" i="9"/>
  <c r="H44" i="9" s="1"/>
  <c r="I21" i="18" s="1"/>
  <c r="I25" i="18" s="1"/>
  <c r="J84" i="6" s="1"/>
  <c r="M20" i="18"/>
  <c r="M25" i="18" s="1"/>
  <c r="AC28" i="15"/>
  <c r="AC32" i="15" s="1"/>
  <c r="B50" i="17" l="1"/>
  <c r="B94" i="17" s="1"/>
  <c r="B96" i="17" s="1"/>
  <c r="B98" i="17" s="1"/>
  <c r="J87" i="6"/>
  <c r="J89" i="6" s="1"/>
  <c r="J91" i="6" s="1"/>
  <c r="M29" i="19"/>
  <c r="M33" i="19" s="1"/>
  <c r="D84" i="6" s="1"/>
  <c r="D87" i="6" s="1"/>
  <c r="W27" i="19"/>
  <c r="F94" i="17"/>
  <c r="F96" i="17" s="1"/>
  <c r="F98" i="17" s="1"/>
  <c r="H87" i="6"/>
  <c r="AA26" i="15"/>
  <c r="O28" i="15"/>
  <c r="W29" i="19" l="1"/>
  <c r="W33" i="19" s="1"/>
  <c r="AA27" i="19"/>
  <c r="AA29" i="19" s="1"/>
  <c r="AA33" i="19" s="1"/>
  <c r="F84" i="6"/>
  <c r="AE26" i="15"/>
  <c r="AA28" i="15"/>
  <c r="H89" i="6"/>
  <c r="H91" i="6" s="1"/>
  <c r="D89" i="6" l="1"/>
  <c r="D91" i="6" s="1"/>
  <c r="AA32" i="15"/>
  <c r="AE28" i="15"/>
  <c r="AE32" i="15" s="1"/>
  <c r="F87" i="6" l="1"/>
  <c r="F89" i="6" s="1"/>
  <c r="F91" i="6" s="1"/>
</calcChain>
</file>

<file path=xl/sharedStrings.xml><?xml version="1.0" encoding="utf-8"?>
<sst xmlns="http://schemas.openxmlformats.org/spreadsheetml/2006/main" count="482" uniqueCount="284">
  <si>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</si>
  <si>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</si>
  <si>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</si>
  <si>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</si>
  <si>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</si>
  <si>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</si>
  <si>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</si>
  <si>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</si>
  <si>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>2022</t>
  </si>
  <si>
    <t>2021</t>
  </si>
  <si>
    <t>(in Baht)</t>
  </si>
  <si>
    <t>Current assets</t>
  </si>
  <si>
    <t xml:space="preserve">Cash and cash equivalents </t>
  </si>
  <si>
    <t>Trade accounts receivable</t>
  </si>
  <si>
    <t>Other current receivables</t>
  </si>
  <si>
    <t>Short-term loans to other party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</si>
  <si>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</si>
  <si>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</si>
  <si>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</si>
  <si>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</si>
  <si>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</si>
  <si>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Restricted deposit at financial institution</t>
  </si>
  <si>
    <t>Long-term borrowings to related party</t>
  </si>
  <si>
    <t>Investments in associate</t>
  </si>
  <si>
    <t>Investments in subsidiaries</t>
  </si>
  <si>
    <t>Non-current investments in financial assets</t>
  </si>
  <si>
    <t>Investment properties</t>
  </si>
  <si>
    <t xml:space="preserve">Property, plant and equipment  </t>
  </si>
  <si>
    <t>Intangible assets other than goodwill</t>
  </si>
  <si>
    <t xml:space="preserve">Land possessory rights </t>
  </si>
  <si>
    <t>Rubber plantation development costs</t>
  </si>
  <si>
    <t>Withholding tax deducted at source</t>
  </si>
  <si>
    <t>Advance payment for land possessory rights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</si>
  <si>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</si>
  <si>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</si>
  <si>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</si>
  <si>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</si>
  <si>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</si>
  <si>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</si>
  <si>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</si>
  <si>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</si>
  <si>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</si>
  <si>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</si>
  <si>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Short-term borrowings from related party</t>
  </si>
  <si>
    <t>4, 16</t>
  </si>
  <si>
    <t>Current portion of long-term borrowings</t>
  </si>
  <si>
    <t>Current portion of lease liabilities</t>
  </si>
  <si>
    <t>Income tax payable</t>
  </si>
  <si>
    <t>Accrued expenses</t>
  </si>
  <si>
    <t>Dividend payable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</si>
  <si>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</si>
  <si>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</si>
  <si>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</si>
  <si>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</si>
  <si>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Long-term borrowings from financial institution</t>
  </si>
  <si>
    <t>Lease liabilities</t>
  </si>
  <si>
    <t>Non-current provisions for employee benefits</t>
  </si>
  <si>
    <t>Deferred tax liabilities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</si>
  <si>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</si>
  <si>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</si>
  <si>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</si>
  <si>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</si>
  <si>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</si>
  <si>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</si>
  <si>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</si>
  <si>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>Share premium</t>
  </si>
  <si>
    <t xml:space="preserve">  Share premium on ordinary shares</t>
  </si>
  <si>
    <t xml:space="preserve">Surplus on share-based payment </t>
  </si>
  <si>
    <t>Surplus on changes in non-controlling interest</t>
  </si>
  <si>
    <t xml:space="preserve">Retained earnings </t>
  </si>
  <si>
    <t xml:space="preserve">  Appropriated</t>
  </si>
  <si>
    <t xml:space="preserve">    Legal reserve</t>
  </si>
  <si>
    <t xml:space="preserve">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</si>
  <si>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</si>
  <si>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</si>
  <si>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</si>
  <si>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</si>
  <si>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</si>
  <si>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</t>
  </si>
  <si>
    <t xml:space="preserve"> </t>
  </si>
  <si>
    <t>Year ended 31 December</t>
  </si>
  <si>
    <t>Revenues</t>
  </si>
  <si>
    <t xml:space="preserve">Revenues from sales of goods </t>
  </si>
  <si>
    <t>Other income</t>
  </si>
  <si>
    <t>Total revenue</t>
  </si>
  <si>
    <t>Expenses</t>
  </si>
  <si>
    <t xml:space="preserve">Costs of sales of goods </t>
  </si>
  <si>
    <t>Distribution costs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</si>
  <si>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</si>
  <si>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Total expenses</t>
  </si>
  <si>
    <t>Profit from operating activities</t>
  </si>
  <si>
    <t>Finance costs</t>
  </si>
  <si>
    <t>Share of profit (loss) of associates accounted for using equity method</t>
  </si>
  <si>
    <t>Profit before income tax expense</t>
  </si>
  <si>
    <t xml:space="preserve">Tax expense </t>
  </si>
  <si>
    <t>Profitfor the year</t>
  </si>
  <si>
    <t xml:space="preserve">Other comprehensive income </t>
  </si>
  <si>
    <t>Items that will be reclassified subsequently to profit or loss</t>
  </si>
  <si>
    <t>Exchange differences on translating financial statements</t>
  </si>
  <si>
    <t>Share of other comprehensive income of associate</t>
  </si>
  <si>
    <t xml:space="preserve">   accounted for using equity method</t>
  </si>
  <si>
    <t xml:space="preserve">Total items that will be reclassified subsequently </t>
  </si>
  <si>
    <t xml:space="preserve">   to profit or loss</t>
  </si>
  <si>
    <t>Revaluation of assets transferred to investment properties</t>
  </si>
  <si>
    <t>Income tax relating to items that will not be reclassified</t>
  </si>
  <si>
    <t>Total items that will not be reclassified to profit or loss</t>
  </si>
  <si>
    <t xml:space="preserve">Other comprehensive income for the year, </t>
  </si>
  <si>
    <t xml:space="preserve">   net of income tax</t>
  </si>
  <si>
    <t xml:space="preserve">Total comprehensive income for the year </t>
  </si>
  <si>
    <t>Profit (loss) attributable to:</t>
  </si>
  <si>
    <t xml:space="preserve">   Owners of the parent</t>
  </si>
  <si>
    <t xml:space="preserve">   Non-controlling interests</t>
  </si>
  <si>
    <t>Profit for the year</t>
  </si>
  <si>
    <t>Total comprehensive income (expense) attributable to:</t>
  </si>
  <si>
    <t xml:space="preserve">  Owners of the parent</t>
  </si>
  <si>
    <t xml:space="preserve">  Non-controlling interests</t>
  </si>
  <si>
    <t>Total comprehensive income for the year</t>
  </si>
  <si>
    <t>Earnings per share</t>
  </si>
  <si>
    <r>
      <t xml:space="preserve">Earnings per share </t>
    </r>
    <r>
      <rPr>
        <i/>
        <sz val="11"/>
        <rFont val="Times New Roman"/>
        <family val="1"/>
      </rPr>
      <t>(in Baht)</t>
    </r>
    <r>
      <rPr>
        <sz val="11"/>
        <rFont val="Times New Roman"/>
        <family val="1"/>
      </rPr>
      <t xml:space="preserve"> </t>
    </r>
    <r>
      <rPr>
        <b/>
        <sz val="11"/>
        <color indexed="12"/>
        <rFont val="Times New Roman"/>
        <family val="1"/>
      </rPr>
      <t xml:space="preserve"> </t>
    </r>
  </si>
  <si>
    <t xml:space="preserve">Statement of changes in equity  </t>
  </si>
  <si>
    <t>Consolidated financial statements</t>
  </si>
  <si>
    <t>Retained earnings/(Deficit)</t>
  </si>
  <si>
    <t>Share of other</t>
  </si>
  <si>
    <t>Issued and</t>
  </si>
  <si>
    <t>Advance</t>
  </si>
  <si>
    <t>Surplus on</t>
  </si>
  <si>
    <t>Changes in</t>
  </si>
  <si>
    <t>comprehensive</t>
  </si>
  <si>
    <t>paid-up</t>
  </si>
  <si>
    <t xml:space="preserve"> received </t>
  </si>
  <si>
    <t>changes in</t>
  </si>
  <si>
    <t>Unappro-</t>
  </si>
  <si>
    <t>ownership</t>
  </si>
  <si>
    <t xml:space="preserve">income (loss) of </t>
  </si>
  <si>
    <t>Total other</t>
  </si>
  <si>
    <t>attributable to</t>
  </si>
  <si>
    <t>Non-</t>
  </si>
  <si>
    <t>share</t>
  </si>
  <si>
    <t>from share</t>
  </si>
  <si>
    <t>Share</t>
  </si>
  <si>
    <t xml:space="preserve">share-based </t>
  </si>
  <si>
    <t>non-controlling</t>
  </si>
  <si>
    <t>Legal</t>
  </si>
  <si>
    <t>priated</t>
  </si>
  <si>
    <t>Translation</t>
  </si>
  <si>
    <t>interest in</t>
  </si>
  <si>
    <t xml:space="preserve">associates using </t>
  </si>
  <si>
    <t>Revaluation</t>
  </si>
  <si>
    <t>components of</t>
  </si>
  <si>
    <t>owners</t>
  </si>
  <si>
    <t>controlling</t>
  </si>
  <si>
    <t>Total</t>
  </si>
  <si>
    <t>capital</t>
  </si>
  <si>
    <t xml:space="preserve"> subscription</t>
  </si>
  <si>
    <t>premium</t>
  </si>
  <si>
    <t xml:space="preserve">payment </t>
  </si>
  <si>
    <t>interest</t>
  </si>
  <si>
    <t>reserve</t>
  </si>
  <si>
    <t>(Deficit)</t>
  </si>
  <si>
    <t>subsidiary</t>
  </si>
  <si>
    <t xml:space="preserve">equity method </t>
  </si>
  <si>
    <t>reserves</t>
  </si>
  <si>
    <t>equity</t>
  </si>
  <si>
    <t>of the parent</t>
  </si>
  <si>
    <t>interests</t>
  </si>
  <si>
    <t>For the year ended 31 December 2021</t>
  </si>
  <si>
    <t>Balance at 1 January 2021</t>
  </si>
  <si>
    <t xml:space="preserve">Transactions with owners, recorded directly in equity </t>
  </si>
  <si>
    <t xml:space="preserve">    Contributions by and distributions to owners of the parent</t>
  </si>
  <si>
    <t xml:space="preserve">    Issue of ordinary shares</t>
  </si>
  <si>
    <t xml:space="preserve">    Dividends paid in subsidiary</t>
  </si>
  <si>
    <t xml:space="preserve">    Total contributions by and distributions to owners of the parent</t>
  </si>
  <si>
    <t xml:space="preserve">  Changes in ownership interests in subsidiaries</t>
  </si>
  <si>
    <t xml:space="preserve">    Disposals of non-controlling interests without a change in control</t>
  </si>
  <si>
    <t xml:space="preserve">  Total changes in ownership interests in subsidiaries</t>
  </si>
  <si>
    <t>Comprehensive income for the year</t>
  </si>
  <si>
    <t xml:space="preserve">    Profit or loss</t>
  </si>
  <si>
    <t xml:space="preserve">    Other comprehensive income</t>
  </si>
  <si>
    <t>Total comprehensive income (expense) for the year</t>
  </si>
  <si>
    <t>Transfer to legal reserve</t>
  </si>
  <si>
    <t>Transfer to retained earnings</t>
  </si>
  <si>
    <t>Balance as at 31 December 2021</t>
  </si>
  <si>
    <t>For the year ended 31 December 2022</t>
  </si>
  <si>
    <t>Balance at 1 January 2022</t>
  </si>
  <si>
    <t xml:space="preserve">    Dividends</t>
  </si>
  <si>
    <t xml:space="preserve">    Acquisition of non-controlling interests without a change in control</t>
  </si>
  <si>
    <t xml:space="preserve">    Acquisition of ownership interests in subsidiaries</t>
  </si>
  <si>
    <t>Balance as at 31 December 2022</t>
  </si>
  <si>
    <t>Statement of changes in equity</t>
  </si>
  <si>
    <t>Separate financial statements</t>
  </si>
  <si>
    <t>Other components of</t>
  </si>
  <si>
    <t>Retained earnings</t>
  </si>
  <si>
    <t>share capital</t>
  </si>
  <si>
    <t>Unappropriated</t>
  </si>
  <si>
    <t>Transactions with owners, recorded directly in equity</t>
  </si>
  <si>
    <t>Contributions by owners</t>
  </si>
  <si>
    <t xml:space="preserve"> Total contributions by owners</t>
  </si>
  <si>
    <t xml:space="preserve">    Profit</t>
  </si>
  <si>
    <t>Balance at 31 December 2021</t>
  </si>
  <si>
    <t>Balance at 31 December 2022</t>
  </si>
  <si>
    <t>Statement of cash flows</t>
  </si>
  <si>
    <t>Cash flows from operating activities</t>
  </si>
  <si>
    <t>Adjustments to reconcile profit (loss) to cash receipts (payments)</t>
  </si>
  <si>
    <t>Tax benefit</t>
  </si>
  <si>
    <t xml:space="preserve">Depreciation and amortisation </t>
  </si>
  <si>
    <t>Amortisation of rubber plantation development costs</t>
  </si>
  <si>
    <t>Amortisation of land possesory rights</t>
  </si>
  <si>
    <t>Loss on written-off advance payment for land possessory rights</t>
  </si>
  <si>
    <t>Impairment loss (reversal of) recognised in profit or loss</t>
  </si>
  <si>
    <t>Loss (reversal of) on inventories devaluation</t>
  </si>
  <si>
    <t>Unrealised (gain) loss on foreign exchange</t>
  </si>
  <si>
    <t>Gain on disposal of investment properties</t>
  </si>
  <si>
    <t xml:space="preserve">Gain on fair value adjustment </t>
  </si>
  <si>
    <t>Loss (gain) on disposal of property, plant and equipment</t>
  </si>
  <si>
    <t>Loss on written-off of property, plant and equipment</t>
  </si>
  <si>
    <t>Impairment losses on property, plant and equipment</t>
  </si>
  <si>
    <t xml:space="preserve">Share of (profit) loss of associates accounted for using </t>
  </si>
  <si>
    <t xml:space="preserve">   equity method, net of tax</t>
  </si>
  <si>
    <t>Loss on written-off advance payment</t>
  </si>
  <si>
    <t>Loss on written-off of tax</t>
  </si>
  <si>
    <t>Provision for employee benefits</t>
  </si>
  <si>
    <t>Dividends received</t>
  </si>
  <si>
    <t>Interest income</t>
  </si>
  <si>
    <t>Changes in operating assets and liabilities</t>
  </si>
  <si>
    <t>Trade and other current receivables</t>
  </si>
  <si>
    <t>Trade and other current payables</t>
  </si>
  <si>
    <t>Non-current provision for employee benefits</t>
  </si>
  <si>
    <t>Cash generated from operating activities</t>
  </si>
  <si>
    <t>Taxes received</t>
  </si>
  <si>
    <t>Taxes paid</t>
  </si>
  <si>
    <t>Net cash from operating activities</t>
  </si>
  <si>
    <t>Thai Rubber Latex Group Public Company Limited and its Subsidiaries</t>
  </si>
  <si>
    <t>Cash flows from investing activities</t>
  </si>
  <si>
    <t>Acquisition of interest in subsidiary</t>
  </si>
  <si>
    <t>Acquisition of other equity securities</t>
  </si>
  <si>
    <t>Proceeds from other equity securities</t>
  </si>
  <si>
    <t>Increase in restricted deposit at financial institution</t>
  </si>
  <si>
    <t xml:space="preserve">Acquisition of property, plant and equipment </t>
  </si>
  <si>
    <t>Acquisition of other intangible assets</t>
  </si>
  <si>
    <t>Proceeds from repayment of short-term loans to other party</t>
  </si>
  <si>
    <t>Proceeds from sale of investment properties</t>
  </si>
  <si>
    <t xml:space="preserve">Proceeds from disposal of property, plant and equipment </t>
  </si>
  <si>
    <t xml:space="preserve">Proceeds from sale of land possessory rights </t>
  </si>
  <si>
    <t>Increase in rubber plantation development costs</t>
  </si>
  <si>
    <t>Interest received</t>
  </si>
  <si>
    <t>Net cash used in investing activities</t>
  </si>
  <si>
    <t>Cash flows from financing activities</t>
  </si>
  <si>
    <t xml:space="preserve">Proceeds from change in ownership interest in subsidiaries </t>
  </si>
  <si>
    <t xml:space="preserve">   without a change in control</t>
  </si>
  <si>
    <t>Proceeds from issue of shares</t>
  </si>
  <si>
    <t>Decrease in bank overdrafts and short-term borrowings</t>
  </si>
  <si>
    <t xml:space="preserve">   from financial institutions </t>
  </si>
  <si>
    <r>
      <t>Payment of lease liabilities</t>
    </r>
    <r>
      <rPr>
        <i/>
        <sz val="11"/>
        <rFont val="Times New Roman"/>
        <family val="1"/>
      </rPr>
      <t xml:space="preserve"> </t>
    </r>
  </si>
  <si>
    <t>Repayment of short-term borrowings from related party</t>
  </si>
  <si>
    <t>Repayment of long-term borrowings from financial institution</t>
  </si>
  <si>
    <t>Proceed from sales and leaseback</t>
  </si>
  <si>
    <t>Proceed from long-term loans from financial institution</t>
  </si>
  <si>
    <t>Dividends paid to non-controlling interests</t>
  </si>
  <si>
    <t>Dividends paid to owner of the Company</t>
  </si>
  <si>
    <t>Interest paid</t>
  </si>
  <si>
    <t>Other finance costs paid</t>
  </si>
  <si>
    <t>Net cash from (used in) financing activities</t>
  </si>
  <si>
    <t>Net increase (decrease) in cash and cash equivalents,</t>
  </si>
  <si>
    <t xml:space="preserve">   before effect of exchange rates</t>
  </si>
  <si>
    <t>Effect of exchange rate changes on cash and cash equivalents</t>
  </si>
  <si>
    <t>Net increase (decrease) in cash and cash equivalents</t>
  </si>
  <si>
    <t>Cash and cash equivalents at 1 January</t>
  </si>
  <si>
    <t>Cash and cash equivalents at 31 December</t>
  </si>
  <si>
    <t>Supplemental disclosures of cash flow information</t>
  </si>
  <si>
    <t xml:space="preserve">   Increase capital in subsidiary by conversion of loan</t>
  </si>
  <si>
    <t xml:space="preserve">   Decrease assets acquired under lease liabilities from contract termination</t>
  </si>
  <si>
    <t xml:space="preserve">  Purchase of property, plant and equipment during the period</t>
  </si>
  <si>
    <t xml:space="preserve">      information as follow</t>
  </si>
  <si>
    <t xml:space="preserve">   Total purchase of property, plant and equipment during the period</t>
  </si>
  <si>
    <r>
      <t xml:space="preserve"> </t>
    </r>
    <r>
      <rPr>
        <i/>
        <sz val="12"/>
        <rFont val="Times New Roman"/>
        <family val="1"/>
      </rPr>
      <t xml:space="preserve">  Add:</t>
    </r>
    <r>
      <rPr>
        <sz val="12"/>
        <rFont val="Times New Roman"/>
        <family val="1"/>
      </rPr>
      <t xml:space="preserve"> settlement of payable for property, plant and equipment </t>
    </r>
  </si>
  <si>
    <t xml:space="preserve">      previously purchased</t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</si>
  <si>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payable on purchase of property, plant and equipment </t>
    </r>
  </si>
  <si>
    <r>
      <t xml:space="preserve">   </t>
    </r>
    <r>
      <rPr>
        <i/>
        <sz val="12"/>
        <rFont val="Times New Roman"/>
        <family val="1"/>
      </rPr>
      <t>Less:</t>
    </r>
    <r>
      <rPr>
        <sz val="12"/>
        <rFont val="Times New Roman"/>
        <family val="1"/>
      </rPr>
      <t xml:space="preserve"> increase in assets acquired under lease liabilities</t>
    </r>
  </si>
  <si>
    <r>
      <t xml:space="preserve">  </t>
    </r>
    <r>
      <rPr>
        <i/>
        <sz val="12"/>
        <rFont val="Times New Roman"/>
        <family val="1"/>
      </rPr>
      <t xml:space="preserve"> Less: </t>
    </r>
    <r>
      <rPr>
        <sz val="12"/>
        <rFont val="Times New Roman"/>
        <family val="1"/>
      </rPr>
      <t>finance costs capitalised as qualified assets</t>
    </r>
  </si>
  <si>
    <r>
      <rPr>
        <sz val="12"/>
        <color rgb="FF000000"/>
        <rFont val="Times New Roman"/>
        <family val="1"/>
      </rPr>
      <t xml:space="preserve">   </t>
    </r>
    <r>
      <rPr>
        <i/>
        <sz val="12"/>
        <color rgb="FF000000"/>
        <rFont val="Times New Roman"/>
        <family val="1"/>
      </rPr>
      <t xml:space="preserve">Less: </t>
    </r>
    <r>
      <rPr>
        <sz val="12"/>
        <color rgb="FF000000"/>
        <rFont val="Times New Roman"/>
        <family val="1"/>
      </rPr>
      <t>acquisition of advance for property, plant and equipment purchase</t>
    </r>
  </si>
  <si>
    <t xml:space="preserve">   Purchase of property, plant and equipment paid by cash</t>
  </si>
  <si>
    <t>4, 6, 26</t>
  </si>
  <si>
    <t>Loss on written-off of rubber plantation development costs</t>
  </si>
  <si>
    <t>Gain on disposal of  land possesory rights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</si>
</sst>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  <numFmt numFmtId="170" formatCode="0.00_);\(0.00\)"/>
    <numFmt numFmtId="171" formatCode="_(* #,##0.00_);_(* \(#,##0.00\);_(* &quot;-&quot;_);_(@_)"/>
  </numFmts>
  <fonts count="25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b/>
      <sz val="11"/>
      <color indexed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5"/>
      <name val="Angsana New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1"/>
      <name val="Angsana New"/>
      <family val="1"/>
    </font>
    <font>
      <sz val="11"/>
      <name val="Angsana New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</cellStyleXfs>
  <cellXfs count="212">
    <xf numFmtId="0" fontId="0" fillId="0" borderId="0" xfId="0"/>
    <xf numFmtId="166" fontId="5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center" vertical="center"/>
    </xf>
    <xf numFmtId="166" fontId="9" fillId="0" borderId="0" xfId="0" applyNumberFormat="1" applyFont="1" applyAlignment="1">
      <alignment horizontal="left" vertical="center"/>
    </xf>
    <xf numFmtId="166" fontId="7" fillId="0" borderId="0" xfId="0" applyNumberFormat="1" applyFont="1" applyAlignment="1">
      <alignment vertical="center"/>
    </xf>
    <xf numFmtId="166" fontId="9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left" vertical="center"/>
    </xf>
    <xf numFmtId="164" fontId="5" fillId="0" borderId="0" xfId="1" applyNumberFormat="1" applyFont="1" applyFill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left" vertical="center"/>
    </xf>
    <xf numFmtId="0" fontId="0" fillId="0" borderId="0" xfId="1" applyNumberFormat="1" applyFont="1" applyFill="1" applyAlignment="1">
      <alignment horizontal="left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7" fontId="0" fillId="0" borderId="0" xfId="0" applyNumberFormat="1" applyAlignment="1">
      <alignment vertical="center"/>
    </xf>
    <xf numFmtId="167" fontId="0" fillId="0" borderId="0" xfId="1" applyNumberFormat="1" applyFont="1" applyFill="1" applyAlignment="1">
      <alignment vertical="center"/>
    </xf>
    <xf numFmtId="164" fontId="0" fillId="0" borderId="4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43" fontId="0" fillId="0" borderId="0" xfId="1" applyNumberFormat="1" applyFont="1" applyFill="1" applyAlignment="1">
      <alignment horizontal="right" vertical="center"/>
    </xf>
    <xf numFmtId="164" fontId="5" fillId="0" borderId="3" xfId="1" applyNumberFormat="1" applyFont="1" applyFill="1" applyBorder="1" applyAlignment="1">
      <alignment horizontal="right" vertical="center"/>
    </xf>
    <xf numFmtId="166" fontId="0" fillId="0" borderId="0" xfId="0" applyNumberFormat="1" applyAlignment="1">
      <alignment horizontal="left" vertical="center"/>
    </xf>
    <xf numFmtId="166" fontId="0" fillId="0" borderId="0" xfId="0" applyNumberFormat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4" fontId="0" fillId="0" borderId="0" xfId="6" applyNumberFormat="1" applyFont="1" applyFill="1" applyAlignment="1">
      <alignment horizontal="right" vertical="center"/>
    </xf>
    <xf numFmtId="164" fontId="0" fillId="0" borderId="0" xfId="6" applyNumberFormat="1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164" fontId="0" fillId="0" borderId="0" xfId="0" applyNumberFormat="1"/>
    <xf numFmtId="164" fontId="0" fillId="0" borderId="0" xfId="2" applyFont="1" applyFill="1" applyAlignment="1"/>
    <xf numFmtId="164" fontId="5" fillId="0" borderId="3" xfId="0" applyNumberFormat="1" applyFont="1" applyBorder="1"/>
    <xf numFmtId="164" fontId="5" fillId="0" borderId="0" xfId="0" applyNumberFormat="1" applyFont="1"/>
    <xf numFmtId="0" fontId="0" fillId="0" borderId="0" xfId="0" applyAlignment="1">
      <alignment wrapText="1"/>
    </xf>
    <xf numFmtId="164" fontId="5" fillId="0" borderId="2" xfId="0" applyNumberFormat="1" applyFont="1" applyBorder="1"/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Border="1" applyAlignment="1">
      <alignment vertical="center"/>
    </xf>
    <xf numFmtId="164" fontId="0" fillId="0" borderId="0" xfId="1" applyNumberFormat="1" applyFont="1" applyFill="1" applyAlignment="1">
      <alignment vertical="center"/>
    </xf>
    <xf numFmtId="0" fontId="5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Fill="1" applyAlignment="1"/>
    <xf numFmtId="0" fontId="0" fillId="0" borderId="0" xfId="0" applyAlignment="1">
      <alignment horizontal="left"/>
    </xf>
    <xf numFmtId="164" fontId="5" fillId="0" borderId="5" xfId="0" applyNumberFormat="1" applyFont="1" applyBorder="1"/>
    <xf numFmtId="164" fontId="5" fillId="0" borderId="4" xfId="0" applyNumberFormat="1" applyFont="1" applyBorder="1"/>
    <xf numFmtId="0" fontId="0" fillId="0" borderId="0" xfId="0" applyAlignment="1">
      <alignment horizontal="left" wrapText="1"/>
    </xf>
    <xf numFmtId="0" fontId="14" fillId="0" borderId="0" xfId="0" applyFont="1"/>
    <xf numFmtId="167" fontId="0" fillId="0" borderId="0" xfId="1" applyNumberFormat="1" applyFont="1" applyFill="1" applyAlignment="1"/>
    <xf numFmtId="167" fontId="0" fillId="0" borderId="0" xfId="1" applyNumberFormat="1" applyFont="1" applyFill="1" applyBorder="1" applyAlignment="1"/>
    <xf numFmtId="37" fontId="5" fillId="0" borderId="3" xfId="0" applyNumberFormat="1" applyFont="1" applyBorder="1"/>
    <xf numFmtId="37" fontId="5" fillId="0" borderId="5" xfId="0" applyNumberFormat="1" applyFont="1" applyBorder="1"/>
    <xf numFmtId="0" fontId="9" fillId="0" borderId="0" xfId="0" applyFont="1" applyAlignment="1">
      <alignment horizontal="left"/>
    </xf>
    <xf numFmtId="167" fontId="5" fillId="0" borderId="0" xfId="1" applyNumberFormat="1" applyFont="1" applyFill="1" applyAlignment="1">
      <alignment vertical="center"/>
    </xf>
    <xf numFmtId="0" fontId="9" fillId="0" borderId="0" xfId="0" applyFont="1" applyAlignment="1">
      <alignment wrapText="1"/>
    </xf>
    <xf numFmtId="3" fontId="5" fillId="0" borderId="0" xfId="0" applyNumberFormat="1" applyFont="1"/>
    <xf numFmtId="164" fontId="0" fillId="0" borderId="4" xfId="1" applyNumberFormat="1" applyFont="1" applyFill="1" applyBorder="1" applyAlignment="1"/>
    <xf numFmtId="164" fontId="0" fillId="0" borderId="0" xfId="1" applyNumberFormat="1" applyFont="1" applyFill="1" applyBorder="1" applyAlignment="1"/>
    <xf numFmtId="49" fontId="8" fillId="0" borderId="0" xfId="0" applyNumberFormat="1" applyFont="1" applyAlignment="1">
      <alignment horizontal="center"/>
    </xf>
    <xf numFmtId="37" fontId="5" fillId="0" borderId="0" xfId="0" applyNumberFormat="1" applyFont="1"/>
    <xf numFmtId="37" fontId="5" fillId="0" borderId="1" xfId="0" applyNumberFormat="1" applyFont="1" applyBorder="1"/>
    <xf numFmtId="37" fontId="0" fillId="0" borderId="0" xfId="0" applyNumberFormat="1"/>
    <xf numFmtId="3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70" fontId="0" fillId="0" borderId="2" xfId="0" applyNumberFormat="1" applyBorder="1"/>
    <xf numFmtId="2" fontId="0" fillId="0" borderId="0" xfId="0" applyNumberFormat="1"/>
    <xf numFmtId="164" fontId="13" fillId="0" borderId="0" xfId="0" applyNumberFormat="1" applyFont="1" applyAlignment="1">
      <alignment horizontal="right" vertical="center"/>
    </xf>
    <xf numFmtId="166" fontId="1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left" vertical="center"/>
    </xf>
    <xf numFmtId="164" fontId="17" fillId="0" borderId="0" xfId="0" applyNumberFormat="1" applyFont="1" applyAlignment="1">
      <alignment horizontal="right" vertical="center"/>
    </xf>
    <xf numFmtId="164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6" fillId="0" borderId="0" xfId="1" applyNumberFormat="1" applyFont="1" applyFill="1" applyBorder="1" applyAlignment="1">
      <alignment horizontal="center" vertical="center"/>
    </xf>
    <xf numFmtId="166" fontId="17" fillId="0" borderId="0" xfId="1" applyNumberFormat="1" applyFont="1" applyFill="1" applyBorder="1" applyAlignment="1">
      <alignment horizontal="left" vertical="center"/>
    </xf>
    <xf numFmtId="164" fontId="17" fillId="0" borderId="0" xfId="1" applyNumberFormat="1" applyFont="1" applyFill="1" applyBorder="1" applyAlignment="1">
      <alignment vertical="center"/>
    </xf>
    <xf numFmtId="164" fontId="17" fillId="0" borderId="0" xfId="1" applyNumberFormat="1" applyFont="1" applyFill="1" applyBorder="1" applyAlignment="1">
      <alignment horizontal="right" vertical="center"/>
    </xf>
    <xf numFmtId="166" fontId="17" fillId="0" borderId="0" xfId="0" applyNumberFormat="1" applyFont="1" applyAlignment="1">
      <alignment horizontal="left" vertical="center"/>
    </xf>
    <xf numFmtId="164" fontId="17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166" fontId="10" fillId="0" borderId="0" xfId="1" applyNumberFormat="1" applyFont="1" applyFill="1" applyAlignment="1">
      <alignment horizontal="center" vertical="center"/>
    </xf>
    <xf numFmtId="166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7" fontId="0" fillId="0" borderId="0" xfId="1" applyNumberFormat="1" applyFont="1" applyFill="1"/>
    <xf numFmtId="49" fontId="0" fillId="0" borderId="0" xfId="0" quotePrefix="1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164" fontId="4" fillId="0" borderId="0" xfId="1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/>
    </xf>
    <xf numFmtId="164" fontId="5" fillId="0" borderId="3" xfId="5" applyNumberFormat="1" applyFont="1" applyFill="1" applyBorder="1" applyAlignment="1">
      <alignment horizontal="right" vertical="center"/>
    </xf>
    <xf numFmtId="164" fontId="0" fillId="0" borderId="0" xfId="5" applyNumberFormat="1" applyFont="1" applyFill="1" applyBorder="1" applyAlignment="1">
      <alignment vertical="center"/>
    </xf>
    <xf numFmtId="167" fontId="0" fillId="0" borderId="0" xfId="0" applyNumberFormat="1"/>
    <xf numFmtId="164" fontId="4" fillId="0" borderId="0" xfId="1" applyNumberFormat="1" applyFont="1" applyFill="1" applyBorder="1" applyAlignment="1">
      <alignment horizontal="right" vertical="center"/>
    </xf>
    <xf numFmtId="0" fontId="9" fillId="0" borderId="0" xfId="0" applyFont="1"/>
    <xf numFmtId="164" fontId="5" fillId="0" borderId="0" xfId="5" applyNumberFormat="1" applyFont="1" applyFill="1" applyBorder="1" applyAlignment="1">
      <alignment horizontal="right" vertical="center"/>
    </xf>
    <xf numFmtId="0" fontId="17" fillId="0" borderId="0" xfId="0" applyFont="1"/>
    <xf numFmtId="164" fontId="4" fillId="0" borderId="0" xfId="6" applyNumberFormat="1" applyFont="1" applyFill="1" applyAlignment="1">
      <alignment horizontal="right" vertical="center"/>
    </xf>
    <xf numFmtId="171" fontId="0" fillId="0" borderId="0" xfId="0" applyNumberFormat="1" applyAlignment="1">
      <alignment vertical="center"/>
    </xf>
    <xf numFmtId="167" fontId="4" fillId="0" borderId="0" xfId="1" applyNumberFormat="1" applyFont="1" applyFill="1" applyBorder="1" applyAlignment="1"/>
    <xf numFmtId="164" fontId="4" fillId="0" borderId="0" xfId="2" applyFont="1" applyFill="1" applyBorder="1" applyAlignment="1"/>
    <xf numFmtId="164" fontId="4" fillId="0" borderId="0" xfId="1" applyNumberFormat="1" applyFont="1" applyFill="1" applyAlignment="1"/>
    <xf numFmtId="164" fontId="4" fillId="0" borderId="0" xfId="1" applyNumberFormat="1" applyFont="1" applyFill="1" applyAlignment="1">
      <alignment horizontal="center" vertical="center"/>
    </xf>
    <xf numFmtId="164" fontId="4" fillId="0" borderId="4" xfId="1" applyNumberFormat="1" applyFont="1" applyFill="1" applyBorder="1" applyAlignment="1">
      <alignment horizontal="right" vertical="center"/>
    </xf>
    <xf numFmtId="164" fontId="18" fillId="0" borderId="0" xfId="5" applyNumberFormat="1" applyFont="1" applyFill="1" applyBorder="1" applyAlignment="1">
      <alignment horizontal="right" vertical="center"/>
    </xf>
    <xf numFmtId="164" fontId="18" fillId="0" borderId="0" xfId="5" applyNumberFormat="1" applyFont="1" applyFill="1" applyBorder="1" applyAlignment="1">
      <alignment vertical="center"/>
    </xf>
    <xf numFmtId="164" fontId="11" fillId="0" borderId="0" xfId="5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7" fontId="0" fillId="0" borderId="4" xfId="1" applyNumberFormat="1" applyFont="1" applyFill="1" applyBorder="1" applyAlignment="1"/>
    <xf numFmtId="0" fontId="9" fillId="0" borderId="0" xfId="0" applyFont="1" applyAlignment="1">
      <alignment horizontal="center" vertical="center"/>
    </xf>
    <xf numFmtId="166" fontId="19" fillId="0" borderId="0" xfId="0" applyNumberFormat="1" applyFont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9" fontId="0" fillId="0" borderId="0" xfId="37" applyFont="1" applyFill="1" applyAlignment="1"/>
    <xf numFmtId="165" fontId="0" fillId="0" borderId="0" xfId="1" applyFont="1" applyFill="1"/>
    <xf numFmtId="165" fontId="0" fillId="0" borderId="0" xfId="1" applyFont="1" applyFill="1" applyAlignment="1">
      <alignment vertical="center"/>
    </xf>
    <xf numFmtId="164" fontId="4" fillId="0" borderId="0" xfId="2" applyFont="1" applyFill="1" applyAlignment="1"/>
    <xf numFmtId="10" fontId="0" fillId="0" borderId="0" xfId="37" applyNumberFormat="1" applyFont="1" applyFill="1" applyAlignment="1"/>
    <xf numFmtId="164" fontId="0" fillId="0" borderId="0" xfId="2" applyFont="1" applyFill="1" applyBorder="1" applyAlignment="1"/>
    <xf numFmtId="0" fontId="6" fillId="0" borderId="0" xfId="0" applyFont="1" applyAlignment="1">
      <alignment vertical="center"/>
    </xf>
    <xf numFmtId="164" fontId="4" fillId="0" borderId="2" xfId="39" applyNumberFormat="1" applyFont="1" applyFill="1" applyBorder="1" applyAlignment="1" applyProtection="1">
      <alignment horizontal="right"/>
      <protection locked="0"/>
    </xf>
    <xf numFmtId="164" fontId="4" fillId="0" borderId="0" xfId="39" applyNumberFormat="1" applyFont="1" applyFill="1" applyAlignment="1" applyProtection="1">
      <alignment horizontal="right"/>
      <protection locked="0"/>
    </xf>
    <xf numFmtId="164" fontId="4" fillId="0" borderId="0" xfId="39" applyNumberFormat="1" applyFont="1" applyFill="1" applyAlignment="1" applyProtection="1">
      <protection locked="0"/>
    </xf>
    <xf numFmtId="164" fontId="5" fillId="0" borderId="0" xfId="1" applyNumberFormat="1" applyFont="1" applyFill="1" applyBorder="1" applyAlignment="1"/>
    <xf numFmtId="0" fontId="21" fillId="0" borderId="0" xfId="40" applyFont="1" applyAlignment="1">
      <alignment horizontal="left"/>
    </xf>
    <xf numFmtId="166" fontId="22" fillId="0" borderId="0" xfId="41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165" fontId="11" fillId="0" borderId="0" xfId="39" applyFont="1" applyFill="1" applyAlignment="1">
      <alignment vertical="center"/>
    </xf>
    <xf numFmtId="164" fontId="0" fillId="0" borderId="0" xfId="0" applyNumberFormat="1" applyAlignment="1">
      <alignment horizontal="center"/>
    </xf>
    <xf numFmtId="164" fontId="0" fillId="0" borderId="5" xfId="1" applyNumberFormat="1" applyFont="1" applyFill="1" applyBorder="1" applyAlignment="1">
      <alignment horizontal="center" vertical="center"/>
    </xf>
    <xf numFmtId="165" fontId="11" fillId="0" borderId="0" xfId="39" applyFont="1" applyFill="1" applyBorder="1" applyAlignment="1">
      <alignment vertical="center"/>
    </xf>
    <xf numFmtId="166" fontId="11" fillId="0" borderId="0" xfId="35" applyNumberFormat="1" applyFont="1" applyAlignment="1">
      <alignment vertical="center"/>
    </xf>
    <xf numFmtId="167" fontId="5" fillId="0" borderId="4" xfId="1" applyNumberFormat="1" applyFont="1" applyFill="1" applyBorder="1" applyAlignment="1"/>
    <xf numFmtId="167" fontId="5" fillId="0" borderId="0" xfId="1" applyNumberFormat="1" applyFont="1" applyFill="1" applyBorder="1" applyAlignment="1"/>
    <xf numFmtId="164" fontId="5" fillId="0" borderId="4" xfId="1" applyNumberFormat="1" applyFont="1" applyFill="1" applyBorder="1" applyAlignment="1"/>
    <xf numFmtId="164" fontId="0" fillId="0" borderId="0" xfId="4" applyNumberFormat="1" applyFont="1" applyFill="1" applyAlignment="1">
      <alignment horizontal="right" vertical="center"/>
    </xf>
    <xf numFmtId="164" fontId="11" fillId="0" borderId="0" xfId="39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8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5" applyNumberFormat="1" applyFont="1" applyFill="1" applyBorder="1" applyAlignment="1">
      <alignment horizontal="center" vertical="center"/>
    </xf>
    <xf numFmtId="164" fontId="4" fillId="0" borderId="0" xfId="5" applyNumberFormat="1" applyFont="1" applyFill="1" applyAlignment="1">
      <alignment horizontal="center" vertical="center"/>
    </xf>
    <xf numFmtId="164" fontId="4" fillId="0" borderId="0" xfId="5" applyNumberFormat="1" applyFont="1" applyFill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/>
    </xf>
    <xf numFmtId="168" fontId="0" fillId="2" borderId="0" xfId="0" applyNumberFormat="1" applyFill="1" applyAlignment="1">
      <alignment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164" fontId="0" fillId="0" borderId="4" xfId="0" applyNumberFormat="1" applyBorder="1"/>
    <xf numFmtId="168" fontId="13" fillId="0" borderId="0" xfId="0" applyNumberFormat="1" applyFont="1"/>
    <xf numFmtId="2" fontId="5" fillId="0" borderId="0" xfId="1" applyNumberFormat="1" applyFont="1" applyFill="1" applyBorder="1" applyAlignment="1"/>
    <xf numFmtId="167" fontId="5" fillId="0" borderId="3" xfId="1" applyNumberFormat="1" applyFont="1" applyFill="1" applyBorder="1" applyAlignment="1"/>
    <xf numFmtId="166" fontId="0" fillId="2" borderId="0" xfId="0" applyNumberFormat="1" applyFill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0" fillId="0" borderId="0" xfId="0" quotePrefix="1" applyNumberForma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0" fillId="0" borderId="4" xfId="0" applyNumberForma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3" xfId="0" applyNumberFormat="1" applyFont="1" applyBorder="1" applyAlignment="1">
      <alignment horizontal="right" vertical="center"/>
    </xf>
    <xf numFmtId="164" fontId="0" fillId="0" borderId="4" xfId="0" applyNumberForma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wrapText="1"/>
    </xf>
    <xf numFmtId="164" fontId="13" fillId="0" borderId="0" xfId="36" applyNumberFormat="1" applyFont="1" applyAlignment="1">
      <alignment horizontal="right"/>
    </xf>
    <xf numFmtId="0" fontId="13" fillId="0" borderId="0" xfId="0" applyFont="1" applyAlignment="1">
      <alignment horizontal="left" vertical="center" wrapText="1"/>
    </xf>
    <xf numFmtId="164" fontId="13" fillId="0" borderId="0" xfId="36" applyNumberFormat="1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36" applyFont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left" vertical="center" wrapText="1"/>
    </xf>
    <xf numFmtId="168" fontId="0" fillId="0" borderId="0" xfId="0" applyNumberFormat="1" applyFill="1" applyAlignment="1">
      <alignment vertical="center"/>
    </xf>
    <xf numFmtId="166" fontId="0" fillId="0" borderId="0" xfId="0" applyNumberFormat="1" applyFill="1" applyAlignment="1">
      <alignment vertical="center"/>
    </xf>
    <xf numFmtId="0" fontId="11" fillId="0" borderId="0" xfId="0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vertical="center"/>
    </xf>
    <xf numFmtId="168" fontId="13" fillId="0" borderId="0" xfId="0" applyNumberFormat="1" applyFont="1" applyFill="1" applyAlignment="1">
      <alignment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0" applyNumberFormat="1" applyFont="1" applyFill="1" applyAlignment="1">
      <alignment horizontal="right"/>
    </xf>
    <xf numFmtId="168" fontId="13" fillId="0" borderId="0" xfId="0" applyNumberFormat="1" applyFont="1" applyFill="1"/>
    <xf numFmtId="164" fontId="13" fillId="0" borderId="0" xfId="0" applyNumberFormat="1" applyFont="1" applyFill="1" applyAlignment="1">
      <alignment horizontal="right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36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0" fillId="0" borderId="0" xfId="0" quotePrefix="1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4" xfId="0" applyNumberFormat="1" applyBorder="1" applyAlignment="1">
      <alignment horizontal="center"/>
    </xf>
  </cellXfs>
  <cellStyles count="42">
    <cellStyle name="Comma" xfId="1" builtinId="3"/>
    <cellStyle name="Comma [0]" xfId="2" builtinId="6"/>
    <cellStyle name="Comma 18" xfId="39"/>
    <cellStyle name="Comma 2" xfId="3"/>
    <cellStyle name="Comma 2 2" xfId="4"/>
    <cellStyle name="Comma 3" xfId="5"/>
    <cellStyle name="Comma 4" xfId="6"/>
    <cellStyle name="Normal" xfId="0" builtinId="0"/>
    <cellStyle name="Normal - Style1" xfId="7"/>
    <cellStyle name="Normal 10" xfId="8"/>
    <cellStyle name="Normal 11" xfId="9"/>
    <cellStyle name="Normal 12" xfId="10"/>
    <cellStyle name="Normal 13" xfId="11"/>
    <cellStyle name="Normal 14" xfId="12"/>
    <cellStyle name="Normal 15" xfId="13"/>
    <cellStyle name="Normal 16" xfId="14"/>
    <cellStyle name="Normal 17" xfId="15"/>
    <cellStyle name="Normal 18" xfId="16"/>
    <cellStyle name="Normal 19" xfId="17"/>
    <cellStyle name="Normal 2" xfId="18"/>
    <cellStyle name="Normal 2 2 3" xfId="4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25"/>
    <cellStyle name="Normal 29" xfId="26"/>
    <cellStyle name="Normal 3" xfId="27"/>
    <cellStyle name="Normal 30" xfId="28"/>
    <cellStyle name="Normal 4" xfId="29"/>
    <cellStyle name="Normal 41" xfId="40"/>
    <cellStyle name="Normal 5" xfId="30"/>
    <cellStyle name="Normal 6" xfId="31"/>
    <cellStyle name="Normal 7" xfId="32"/>
    <cellStyle name="Normal 8" xfId="33"/>
    <cellStyle name="Normal 9" xfId="34"/>
    <cellStyle name="Normal_Note-Thai_Q1-2002" xfId="35"/>
    <cellStyle name="Normal_Sheet1" xfId="36"/>
    <cellStyle name="Percent" xfId="37" builtinId="5"/>
    <cellStyle name="Percent 2" xfId="38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96"/>
  <sheetViews>
    <sheetView tabSelected="1" zoomScaleNormal="100" zoomScaleSheetLayoutView="70" zoomScalePageLayoutView="34" workbookViewId="0">
      <selection activeCell="L13" sqref="L13"/>
    </sheetView>
  </sheetViews>
  <sheetFormatPr defaultColWidth="9.140625" defaultRowHeight="18.75" customHeight="1" x14ac:dyDescent="0.25"/>
  <cols>
    <col min="1" max="1" width="50.85546875" style="25" customWidth="1"/>
    <col min="2" max="2" width="7.85546875" style="3" customWidth="1"/>
    <col min="3" max="3" width="2.140625" style="25" customWidth="1"/>
    <col min="4" max="4" width="15.42578125" style="14" customWidth="1"/>
    <col min="5" max="5" width="1.5703125" style="15" customWidth="1"/>
    <col min="6" max="6" width="15.42578125" style="14" customWidth="1"/>
    <col min="7" max="7" width="2" style="14" customWidth="1"/>
    <col min="8" max="8" width="15.42578125" style="15" customWidth="1"/>
    <col min="9" max="9" width="1.85546875" style="15" customWidth="1"/>
    <col min="10" max="10" width="15.42578125" style="15" customWidth="1"/>
    <col min="11" max="11" width="9.140625" style="26" customWidth="1"/>
    <col min="12" max="12" width="13.85546875" style="26" customWidth="1"/>
    <col min="13" max="13" width="9.140625" style="26"/>
    <col min="14" max="15" width="13.5703125" style="26" customWidth="1"/>
    <col min="16" max="16384" width="9.140625" style="26"/>
  </cols>
  <sheetData>
    <row r="1" spans="1:12" s="76" customFormat="1" ht="18.75" customHeight="1" x14ac:dyDescent="0.25">
      <c r="A1" s="130" t="s">
        <v>0</v>
      </c>
      <c r="B1" s="71"/>
      <c r="C1" s="81"/>
      <c r="D1" s="82"/>
      <c r="E1" s="74"/>
      <c r="F1" s="82"/>
      <c r="G1" s="82"/>
      <c r="H1" s="74"/>
      <c r="I1" s="74"/>
      <c r="J1" s="74"/>
    </row>
    <row r="2" spans="1:12" s="29" customFormat="1" ht="18.75" customHeight="1" x14ac:dyDescent="0.25">
      <c r="A2" s="12" t="s">
        <v>1</v>
      </c>
      <c r="B2" s="11"/>
      <c r="C2" s="83"/>
      <c r="D2" s="84"/>
      <c r="E2" s="70"/>
      <c r="F2" s="84"/>
      <c r="G2" s="84"/>
      <c r="H2" s="70"/>
      <c r="I2" s="70"/>
      <c r="J2" s="70"/>
    </row>
    <row r="4" spans="1:12" ht="18.75" customHeight="1" x14ac:dyDescent="0.25">
      <c r="D4" s="205" t="s">
        <v>2</v>
      </c>
      <c r="E4" s="205"/>
      <c r="F4" s="205"/>
      <c r="G4" s="205"/>
      <c r="H4" s="203" t="s">
        <v>3</v>
      </c>
      <c r="I4" s="203"/>
      <c r="J4" s="203"/>
    </row>
    <row r="5" spans="1:12" ht="18.75" customHeight="1" x14ac:dyDescent="0.25">
      <c r="C5" s="1"/>
      <c r="D5" s="205" t="s">
        <v>4</v>
      </c>
      <c r="E5" s="205"/>
      <c r="F5" s="205"/>
      <c r="G5" s="205"/>
      <c r="H5" s="205" t="s">
        <v>4</v>
      </c>
      <c r="I5" s="205"/>
      <c r="J5" s="205"/>
    </row>
    <row r="6" spans="1:12" ht="18.75" customHeight="1" x14ac:dyDescent="0.25">
      <c r="C6" s="1"/>
      <c r="D6" s="206" t="s">
        <v>5</v>
      </c>
      <c r="E6" s="206"/>
      <c r="F6" s="206"/>
      <c r="G6" s="168"/>
      <c r="H6" s="206" t="s">
        <v>5</v>
      </c>
      <c r="I6" s="206"/>
      <c r="J6" s="206"/>
    </row>
    <row r="7" spans="1:12" ht="18.75" customHeight="1" x14ac:dyDescent="0.25">
      <c r="A7" s="1" t="s">
        <v>6</v>
      </c>
      <c r="B7" s="3" t="s">
        <v>7</v>
      </c>
      <c r="C7" s="1"/>
      <c r="D7" s="98" t="s">
        <v>8</v>
      </c>
      <c r="E7" s="97"/>
      <c r="F7" s="98" t="s">
        <v>9</v>
      </c>
      <c r="G7" s="96"/>
      <c r="H7" s="96" t="s">
        <v>8</v>
      </c>
      <c r="I7" s="97"/>
      <c r="J7" s="96" t="s">
        <v>9</v>
      </c>
    </row>
    <row r="8" spans="1:12" ht="18.75" customHeight="1" x14ac:dyDescent="0.25">
      <c r="A8" s="1"/>
      <c r="C8" s="1"/>
      <c r="D8" s="204" t="s">
        <v>10</v>
      </c>
      <c r="E8" s="204"/>
      <c r="F8" s="204"/>
      <c r="G8" s="204"/>
      <c r="H8" s="204"/>
      <c r="I8" s="204"/>
      <c r="J8" s="204"/>
    </row>
    <row r="9" spans="1:12" customFormat="1" ht="18.75" customHeight="1" x14ac:dyDescent="0.25">
      <c r="A9" s="58" t="s">
        <v>11</v>
      </c>
      <c r="B9" s="33"/>
      <c r="C9" s="33"/>
      <c r="D9" s="34"/>
      <c r="E9" s="34"/>
      <c r="F9" s="34"/>
      <c r="G9" s="34"/>
      <c r="H9" s="34"/>
      <c r="I9" s="34"/>
      <c r="J9" s="34"/>
    </row>
    <row r="10" spans="1:12" customFormat="1" ht="18.75" customHeight="1" x14ac:dyDescent="0.25">
      <c r="A10" s="38" t="s">
        <v>12</v>
      </c>
      <c r="B10" s="33">
        <v>5</v>
      </c>
      <c r="C10" s="33"/>
      <c r="D10" s="34">
        <v>565930191</v>
      </c>
      <c r="E10" s="34"/>
      <c r="F10" s="34">
        <v>890728889</v>
      </c>
      <c r="G10" s="34"/>
      <c r="H10" s="34">
        <v>139932828</v>
      </c>
      <c r="I10" s="34"/>
      <c r="J10" s="34">
        <v>47254204</v>
      </c>
      <c r="L10" s="34"/>
    </row>
    <row r="11" spans="1:12" customFormat="1" ht="18.75" customHeight="1" x14ac:dyDescent="0.25">
      <c r="A11" s="38" t="s">
        <v>13</v>
      </c>
      <c r="B11" s="33" t="s">
        <v>281</v>
      </c>
      <c r="C11" s="33"/>
      <c r="D11" s="34">
        <v>853844835</v>
      </c>
      <c r="E11" s="34"/>
      <c r="F11" s="34">
        <v>1085039675</v>
      </c>
      <c r="G11" s="34"/>
      <c r="H11" s="100">
        <v>704957943</v>
      </c>
      <c r="I11" s="34"/>
      <c r="J11" s="100">
        <v>965102015</v>
      </c>
      <c r="L11" s="34"/>
    </row>
    <row r="12" spans="1:12" customFormat="1" ht="18.75" customHeight="1" x14ac:dyDescent="0.25">
      <c r="A12" s="38" t="s">
        <v>14</v>
      </c>
      <c r="B12" s="33">
        <v>4</v>
      </c>
      <c r="C12" s="33"/>
      <c r="D12" s="34">
        <v>98369661</v>
      </c>
      <c r="E12" s="34"/>
      <c r="F12" s="34">
        <v>121400064</v>
      </c>
      <c r="G12" s="34"/>
      <c r="H12" s="100">
        <v>35218544</v>
      </c>
      <c r="I12" s="34"/>
      <c r="J12" s="100">
        <v>141085946</v>
      </c>
      <c r="L12" s="34"/>
    </row>
    <row r="13" spans="1:12" customFormat="1" ht="18.75" customHeight="1" x14ac:dyDescent="0.25">
      <c r="A13" s="38" t="s">
        <v>15</v>
      </c>
      <c r="B13" s="33"/>
      <c r="C13" s="33"/>
      <c r="D13" s="34">
        <v>6000000</v>
      </c>
      <c r="E13" s="35"/>
      <c r="F13" s="34">
        <v>0</v>
      </c>
      <c r="G13" s="35"/>
      <c r="H13" s="34">
        <v>6000000</v>
      </c>
      <c r="I13" s="34"/>
      <c r="J13" s="34">
        <v>0</v>
      </c>
      <c r="L13" s="34"/>
    </row>
    <row r="14" spans="1:12" customFormat="1" ht="18.75" customHeight="1" x14ac:dyDescent="0.25">
      <c r="A14" s="38" t="s">
        <v>16</v>
      </c>
      <c r="B14" s="33">
        <v>7</v>
      </c>
      <c r="C14" s="33"/>
      <c r="D14" s="34">
        <v>951467636</v>
      </c>
      <c r="E14" s="34"/>
      <c r="F14" s="34">
        <v>1179287322</v>
      </c>
      <c r="G14" s="34"/>
      <c r="H14" s="34">
        <v>562166201</v>
      </c>
      <c r="I14" s="34"/>
      <c r="J14" s="34">
        <v>737193591</v>
      </c>
      <c r="L14" s="34"/>
    </row>
    <row r="15" spans="1:12" customFormat="1" ht="18.75" customHeight="1" x14ac:dyDescent="0.25">
      <c r="A15" s="38" t="s">
        <v>17</v>
      </c>
      <c r="B15" s="33">
        <v>26</v>
      </c>
      <c r="C15" s="33"/>
      <c r="D15" s="34">
        <v>12235177</v>
      </c>
      <c r="E15" s="34"/>
      <c r="F15" s="34">
        <v>3071370</v>
      </c>
      <c r="G15" s="34"/>
      <c r="H15" s="34">
        <v>6985917</v>
      </c>
      <c r="I15" s="34"/>
      <c r="J15" s="34">
        <v>62728</v>
      </c>
      <c r="L15" s="34"/>
    </row>
    <row r="16" spans="1:12" customFormat="1" ht="18.75" customHeight="1" x14ac:dyDescent="0.25">
      <c r="A16" s="38" t="s">
        <v>18</v>
      </c>
      <c r="B16" s="33"/>
      <c r="C16" s="33"/>
      <c r="D16" s="34">
        <v>80974063</v>
      </c>
      <c r="E16" s="34"/>
      <c r="F16" s="34">
        <v>98089496</v>
      </c>
      <c r="G16" s="34"/>
      <c r="H16" s="34">
        <v>36803776</v>
      </c>
      <c r="I16" s="34"/>
      <c r="J16" s="34">
        <v>43011375</v>
      </c>
      <c r="L16" s="34"/>
    </row>
    <row r="17" spans="1:12" customFormat="1" ht="18.75" customHeight="1" x14ac:dyDescent="0.25">
      <c r="A17" s="67" t="s">
        <v>19</v>
      </c>
      <c r="B17" s="33"/>
      <c r="C17" s="33"/>
      <c r="D17" s="36">
        <f>SUM(D10:D16)</f>
        <v>2568821563</v>
      </c>
      <c r="E17" s="37"/>
      <c r="F17" s="36">
        <f>SUM(F10:F16)</f>
        <v>3377616816</v>
      </c>
      <c r="G17" s="37"/>
      <c r="H17" s="36">
        <f>SUM(H10:H16)</f>
        <v>1492065209</v>
      </c>
      <c r="I17" s="37"/>
      <c r="J17" s="36">
        <f>SUM(J10:J16)</f>
        <v>1933709859</v>
      </c>
      <c r="L17" s="34"/>
    </row>
    <row r="18" spans="1:12" ht="18.75" customHeight="1" x14ac:dyDescent="0.25">
      <c r="B18" s="33"/>
      <c r="D18" s="28"/>
      <c r="E18" s="28"/>
      <c r="F18" s="28"/>
      <c r="G18" s="28"/>
      <c r="H18" s="28"/>
      <c r="I18" s="28"/>
      <c r="J18" s="28"/>
      <c r="L18" s="34"/>
    </row>
    <row r="19" spans="1:12" customFormat="1" ht="18.95" customHeight="1" x14ac:dyDescent="0.25">
      <c r="A19" s="58" t="s">
        <v>20</v>
      </c>
      <c r="B19" s="33"/>
      <c r="C19" s="33"/>
      <c r="D19" s="100"/>
      <c r="E19" s="34"/>
      <c r="F19" s="100"/>
      <c r="G19" s="34"/>
      <c r="H19" s="34"/>
      <c r="I19" s="34"/>
      <c r="J19" s="34"/>
      <c r="L19" s="34"/>
    </row>
    <row r="20" spans="1:12" customFormat="1" ht="18.95" customHeight="1" x14ac:dyDescent="0.25">
      <c r="A20" s="38" t="s">
        <v>21</v>
      </c>
      <c r="B20" s="33"/>
      <c r="C20" s="33"/>
      <c r="D20" s="34">
        <v>6687097</v>
      </c>
      <c r="E20" s="34"/>
      <c r="F20" s="34">
        <v>6670577</v>
      </c>
      <c r="G20" s="34"/>
      <c r="H20" s="34">
        <v>6687097</v>
      </c>
      <c r="I20" s="34"/>
      <c r="J20" s="34">
        <v>6670577</v>
      </c>
      <c r="L20" s="34"/>
    </row>
    <row r="21" spans="1:12" customFormat="1" ht="18.95" customHeight="1" x14ac:dyDescent="0.25">
      <c r="A21" s="38" t="s">
        <v>22</v>
      </c>
      <c r="B21" s="33">
        <v>4</v>
      </c>
      <c r="C21" s="33"/>
      <c r="D21" s="34">
        <v>0</v>
      </c>
      <c r="E21" s="34"/>
      <c r="F21" s="34">
        <v>0</v>
      </c>
      <c r="G21" s="34"/>
      <c r="H21" s="34">
        <v>29643755</v>
      </c>
      <c r="I21" s="34"/>
      <c r="J21" s="34">
        <v>140753755</v>
      </c>
      <c r="L21" s="34"/>
    </row>
    <row r="22" spans="1:12" customFormat="1" ht="18.75" customHeight="1" x14ac:dyDescent="0.25">
      <c r="A22" s="38" t="s">
        <v>23</v>
      </c>
      <c r="B22" s="33">
        <v>8</v>
      </c>
      <c r="C22" s="33"/>
      <c r="D22" s="34">
        <v>28546976</v>
      </c>
      <c r="E22" s="34"/>
      <c r="F22" s="34">
        <v>27674545</v>
      </c>
      <c r="G22" s="34"/>
      <c r="H22" s="34">
        <v>0</v>
      </c>
      <c r="I22" s="34"/>
      <c r="J22" s="34">
        <v>0</v>
      </c>
      <c r="L22" s="34"/>
    </row>
    <row r="23" spans="1:12" customFormat="1" ht="18.75" customHeight="1" x14ac:dyDescent="0.25">
      <c r="A23" s="38" t="s">
        <v>24</v>
      </c>
      <c r="B23" s="33">
        <v>9</v>
      </c>
      <c r="C23" s="33"/>
      <c r="D23" s="34">
        <v>0</v>
      </c>
      <c r="E23" s="34"/>
      <c r="F23" s="34">
        <v>0</v>
      </c>
      <c r="G23" s="35"/>
      <c r="H23" s="34">
        <v>3090921585</v>
      </c>
      <c r="I23" s="34"/>
      <c r="J23" s="34">
        <v>2957402881</v>
      </c>
      <c r="L23" s="34"/>
    </row>
    <row r="24" spans="1:12" customFormat="1" ht="18.75" customHeight="1" x14ac:dyDescent="0.25">
      <c r="A24" s="38" t="s">
        <v>25</v>
      </c>
      <c r="B24" s="33">
        <v>26</v>
      </c>
      <c r="C24" s="33"/>
      <c r="D24" s="34">
        <v>6850000</v>
      </c>
      <c r="E24" s="34"/>
      <c r="F24" s="34">
        <v>50000000</v>
      </c>
      <c r="G24" s="35"/>
      <c r="H24" s="34">
        <v>5100000</v>
      </c>
      <c r="I24" s="34"/>
      <c r="J24" s="34">
        <v>50000000</v>
      </c>
      <c r="L24" s="34"/>
    </row>
    <row r="25" spans="1:12" customFormat="1" ht="18.75" customHeight="1" x14ac:dyDescent="0.25">
      <c r="A25" s="38" t="s">
        <v>26</v>
      </c>
      <c r="B25" s="33">
        <v>11</v>
      </c>
      <c r="C25" s="33"/>
      <c r="D25" s="34">
        <v>629055524</v>
      </c>
      <c r="E25" s="34"/>
      <c r="F25" s="34">
        <v>672242258</v>
      </c>
      <c r="G25" s="35"/>
      <c r="H25" s="34">
        <v>206250000</v>
      </c>
      <c r="I25" s="34"/>
      <c r="J25" s="34">
        <v>191950000</v>
      </c>
      <c r="L25" s="34"/>
    </row>
    <row r="26" spans="1:12" customFormat="1" ht="18.75" customHeight="1" x14ac:dyDescent="0.25">
      <c r="A26" s="38" t="s">
        <v>27</v>
      </c>
      <c r="B26" s="33">
        <v>12</v>
      </c>
      <c r="C26" s="33"/>
      <c r="D26" s="34">
        <v>4647805291</v>
      </c>
      <c r="E26" s="34"/>
      <c r="F26" s="34">
        <v>4123076690</v>
      </c>
      <c r="G26" s="34"/>
      <c r="H26" s="34">
        <v>1053473827</v>
      </c>
      <c r="I26" s="34"/>
      <c r="J26" s="34">
        <v>968561683</v>
      </c>
      <c r="L26" s="34"/>
    </row>
    <row r="27" spans="1:12" customFormat="1" ht="18.75" customHeight="1" x14ac:dyDescent="0.25">
      <c r="A27" s="38" t="s">
        <v>28</v>
      </c>
      <c r="B27" s="33"/>
      <c r="C27" s="33"/>
      <c r="D27" s="34">
        <v>4708239</v>
      </c>
      <c r="E27" s="34"/>
      <c r="F27" s="34">
        <v>3418651</v>
      </c>
      <c r="G27" s="34"/>
      <c r="H27" s="34">
        <v>2529609</v>
      </c>
      <c r="I27" s="34"/>
      <c r="J27" s="34">
        <v>73616</v>
      </c>
      <c r="L27" s="34"/>
    </row>
    <row r="28" spans="1:12" customFormat="1" ht="18.75" customHeight="1" x14ac:dyDescent="0.25">
      <c r="A28" s="38" t="s">
        <v>29</v>
      </c>
      <c r="B28" s="33">
        <v>13</v>
      </c>
      <c r="C28" s="33"/>
      <c r="D28" s="34">
        <v>177554891</v>
      </c>
      <c r="E28" s="34"/>
      <c r="F28" s="34">
        <v>184465416</v>
      </c>
      <c r="G28" s="34"/>
      <c r="H28" s="34">
        <v>5813143</v>
      </c>
      <c r="I28" s="34"/>
      <c r="J28" s="34">
        <v>5987850</v>
      </c>
      <c r="L28" s="34"/>
    </row>
    <row r="29" spans="1:12" customFormat="1" ht="18.75" customHeight="1" x14ac:dyDescent="0.25">
      <c r="A29" s="38" t="s">
        <v>30</v>
      </c>
      <c r="B29" s="33">
        <v>15</v>
      </c>
      <c r="C29" s="33"/>
      <c r="D29" s="34">
        <v>877277843</v>
      </c>
      <c r="E29" s="34"/>
      <c r="F29" s="34">
        <v>886404926</v>
      </c>
      <c r="G29" s="34"/>
      <c r="H29" s="35">
        <v>0</v>
      </c>
      <c r="I29" s="34"/>
      <c r="J29" s="35">
        <v>0</v>
      </c>
      <c r="L29" s="34"/>
    </row>
    <row r="30" spans="1:12" customFormat="1" ht="18.75" customHeight="1" x14ac:dyDescent="0.25">
      <c r="A30" s="38" t="s">
        <v>31</v>
      </c>
      <c r="B30" s="33"/>
      <c r="C30" s="33"/>
      <c r="D30" s="34">
        <v>114462400</v>
      </c>
      <c r="E30" s="34"/>
      <c r="F30" s="34">
        <v>110434317</v>
      </c>
      <c r="G30" s="34"/>
      <c r="H30" s="34">
        <v>109647540</v>
      </c>
      <c r="I30" s="34"/>
      <c r="J30" s="34">
        <v>106747619</v>
      </c>
      <c r="L30" s="34"/>
    </row>
    <row r="31" spans="1:12" customFormat="1" ht="18.75" customHeight="1" x14ac:dyDescent="0.25">
      <c r="A31" t="s">
        <v>32</v>
      </c>
      <c r="B31" s="33">
        <v>14</v>
      </c>
      <c r="C31" s="33"/>
      <c r="D31" s="34">
        <v>0</v>
      </c>
      <c r="E31" s="34"/>
      <c r="F31" s="34">
        <v>24830416</v>
      </c>
      <c r="G31" s="34"/>
      <c r="H31" s="35">
        <v>0</v>
      </c>
      <c r="I31" s="34"/>
      <c r="J31" s="35">
        <v>0</v>
      </c>
      <c r="L31" s="34"/>
    </row>
    <row r="32" spans="1:12" customFormat="1" ht="18.75" customHeight="1" x14ac:dyDescent="0.25">
      <c r="A32" t="s">
        <v>33</v>
      </c>
      <c r="B32" s="33">
        <v>23</v>
      </c>
      <c r="C32" s="33"/>
      <c r="D32" s="34">
        <v>1445912</v>
      </c>
      <c r="E32" s="34"/>
      <c r="F32" s="34">
        <v>1374772</v>
      </c>
      <c r="G32" s="34"/>
      <c r="H32" s="35">
        <v>0</v>
      </c>
      <c r="I32" s="34"/>
      <c r="J32" s="35">
        <v>0</v>
      </c>
      <c r="L32" s="34"/>
    </row>
    <row r="33" spans="1:17" customFormat="1" ht="18.75" customHeight="1" x14ac:dyDescent="0.25">
      <c r="A33" s="38" t="s">
        <v>34</v>
      </c>
      <c r="B33" s="33"/>
      <c r="C33" s="33"/>
      <c r="D33" s="100">
        <v>13760310</v>
      </c>
      <c r="E33" s="34"/>
      <c r="F33" s="100">
        <v>12428617</v>
      </c>
      <c r="G33" s="34"/>
      <c r="H33" s="34">
        <v>3813510</v>
      </c>
      <c r="I33" s="34"/>
      <c r="J33" s="34">
        <v>3185927</v>
      </c>
      <c r="L33" s="34"/>
    </row>
    <row r="34" spans="1:17" customFormat="1" ht="18.75" customHeight="1" x14ac:dyDescent="0.25">
      <c r="A34" s="67" t="s">
        <v>35</v>
      </c>
      <c r="B34" s="33"/>
      <c r="C34" s="33"/>
      <c r="D34" s="36">
        <f>SUM(D20:D33)</f>
        <v>6508154483</v>
      </c>
      <c r="E34" s="37"/>
      <c r="F34" s="36">
        <f>SUM(F20:F33)</f>
        <v>6103021185</v>
      </c>
      <c r="G34" s="37"/>
      <c r="H34" s="36">
        <f>SUM(H20:H33)</f>
        <v>4513880066</v>
      </c>
      <c r="I34" s="37"/>
      <c r="J34" s="36">
        <f>SUM(J20:J33)</f>
        <v>4431333908</v>
      </c>
      <c r="L34" s="34"/>
    </row>
    <row r="35" spans="1:17" customFormat="1" ht="18.600000000000001" customHeight="1" x14ac:dyDescent="0.25">
      <c r="A35" s="67"/>
      <c r="B35" s="33"/>
      <c r="C35" s="33"/>
      <c r="D35" s="37"/>
      <c r="E35" s="37"/>
      <c r="F35" s="37"/>
      <c r="G35" s="37"/>
      <c r="H35" s="37"/>
      <c r="I35" s="37"/>
      <c r="J35" s="37"/>
      <c r="L35" s="34"/>
    </row>
    <row r="36" spans="1:17" customFormat="1" ht="18.75" customHeight="1" thickBot="1" x14ac:dyDescent="0.3">
      <c r="A36" s="44" t="s">
        <v>36</v>
      </c>
      <c r="B36" s="33"/>
      <c r="C36" s="33"/>
      <c r="D36" s="39">
        <f>+D17+D34</f>
        <v>9076976046</v>
      </c>
      <c r="E36" s="37"/>
      <c r="F36" s="39">
        <f>+F17+F34</f>
        <v>9480638001</v>
      </c>
      <c r="G36" s="37"/>
      <c r="H36" s="39">
        <f>+H17+H34</f>
        <v>6005945275</v>
      </c>
      <c r="I36" s="37"/>
      <c r="J36" s="39">
        <f>+J17+J34</f>
        <v>6365043767</v>
      </c>
      <c r="L36" s="34"/>
    </row>
    <row r="37" spans="1:17" customFormat="1" ht="18.75" customHeight="1" thickTop="1" x14ac:dyDescent="0.25">
      <c r="A37" s="25"/>
      <c r="B37" s="3"/>
      <c r="C37" s="25"/>
      <c r="D37" s="28"/>
      <c r="E37" s="28"/>
      <c r="F37" s="28"/>
      <c r="G37" s="28"/>
      <c r="H37" s="28"/>
      <c r="I37" s="28"/>
      <c r="J37" s="28"/>
      <c r="L37" s="34"/>
      <c r="N37" s="34"/>
      <c r="O37" s="34"/>
      <c r="P37" s="34"/>
      <c r="Q37" s="34"/>
    </row>
    <row r="38" spans="1:17" ht="18.75" customHeight="1" x14ac:dyDescent="0.25">
      <c r="A38" s="40"/>
      <c r="B38" s="41"/>
      <c r="C38" s="40"/>
      <c r="D38" s="16"/>
      <c r="E38" s="28"/>
      <c r="F38" s="16"/>
      <c r="G38" s="16"/>
      <c r="H38" s="16"/>
      <c r="I38" s="28"/>
      <c r="J38" s="16"/>
      <c r="L38" s="34"/>
    </row>
    <row r="39" spans="1:17" ht="18.75" customHeight="1" x14ac:dyDescent="0.25">
      <c r="A39" s="130" t="s">
        <v>0</v>
      </c>
      <c r="B39" s="77"/>
      <c r="C39" s="78"/>
      <c r="D39" s="79"/>
      <c r="E39" s="80"/>
      <c r="F39" s="79"/>
      <c r="G39" s="79"/>
      <c r="H39" s="80"/>
      <c r="I39" s="80"/>
      <c r="J39" s="80"/>
      <c r="L39" s="34"/>
    </row>
    <row r="40" spans="1:17" s="76" customFormat="1" ht="18.75" customHeight="1" x14ac:dyDescent="0.25">
      <c r="A40" s="12" t="str">
        <f>A2</f>
        <v>Statement of financial position</v>
      </c>
      <c r="B40" s="85"/>
      <c r="C40" s="86"/>
      <c r="D40" s="87"/>
      <c r="E40" s="30"/>
      <c r="F40" s="87"/>
      <c r="G40" s="87"/>
      <c r="H40" s="30"/>
      <c r="I40" s="30"/>
      <c r="J40" s="30"/>
      <c r="L40" s="34"/>
    </row>
    <row r="41" spans="1:17" s="29" customFormat="1" ht="18.75" customHeight="1" x14ac:dyDescent="0.25">
      <c r="A41" s="40"/>
      <c r="B41" s="41"/>
      <c r="C41" s="40"/>
      <c r="D41" s="43"/>
      <c r="E41" s="28"/>
      <c r="F41" s="43"/>
      <c r="G41" s="43"/>
      <c r="H41" s="28"/>
      <c r="I41" s="28"/>
      <c r="J41" s="28"/>
      <c r="L41" s="34"/>
    </row>
    <row r="42" spans="1:17" ht="18.75" customHeight="1" x14ac:dyDescent="0.25">
      <c r="A42" s="40"/>
      <c r="D42" s="205" t="s">
        <v>2</v>
      </c>
      <c r="E42" s="205"/>
      <c r="F42" s="205"/>
      <c r="G42" s="205"/>
      <c r="H42" s="203" t="s">
        <v>3</v>
      </c>
      <c r="I42" s="203"/>
      <c r="J42" s="203"/>
      <c r="L42" s="34"/>
    </row>
    <row r="43" spans="1:17" ht="18" customHeight="1" x14ac:dyDescent="0.25">
      <c r="A43" s="40"/>
      <c r="C43" s="1"/>
      <c r="D43" s="205" t="s">
        <v>4</v>
      </c>
      <c r="E43" s="205"/>
      <c r="F43" s="205"/>
      <c r="G43" s="205"/>
      <c r="H43" s="205" t="s">
        <v>4</v>
      </c>
      <c r="I43" s="205"/>
      <c r="J43" s="205"/>
      <c r="L43" s="34"/>
    </row>
    <row r="44" spans="1:17" ht="18" customHeight="1" x14ac:dyDescent="0.25">
      <c r="C44" s="1"/>
      <c r="D44" s="206" t="s">
        <v>5</v>
      </c>
      <c r="E44" s="206"/>
      <c r="F44" s="206"/>
      <c r="G44" s="168"/>
      <c r="H44" s="206" t="s">
        <v>5</v>
      </c>
      <c r="I44" s="206"/>
      <c r="J44" s="206"/>
      <c r="L44" s="34"/>
    </row>
    <row r="45" spans="1:17" ht="18" customHeight="1" x14ac:dyDescent="0.25">
      <c r="A45" s="44" t="s">
        <v>37</v>
      </c>
      <c r="B45" s="3" t="s">
        <v>7</v>
      </c>
      <c r="C45" s="1"/>
      <c r="D45" s="98" t="s">
        <v>8</v>
      </c>
      <c r="E45" s="97"/>
      <c r="F45" s="98" t="s">
        <v>9</v>
      </c>
      <c r="G45" s="96"/>
      <c r="H45" s="98" t="s">
        <v>8</v>
      </c>
      <c r="I45" s="97"/>
      <c r="J45" s="98" t="s">
        <v>9</v>
      </c>
      <c r="L45" s="34"/>
    </row>
    <row r="46" spans="1:17" ht="18" customHeight="1" x14ac:dyDescent="0.25">
      <c r="A46" s="40"/>
      <c r="D46" s="204" t="s">
        <v>10</v>
      </c>
      <c r="E46" s="204"/>
      <c r="F46" s="204"/>
      <c r="G46" s="204"/>
      <c r="H46" s="204"/>
      <c r="I46" s="204"/>
      <c r="J46" s="204"/>
      <c r="L46" s="34"/>
    </row>
    <row r="47" spans="1:17" ht="18" customHeight="1" x14ac:dyDescent="0.25">
      <c r="A47" s="105" t="s">
        <v>38</v>
      </c>
      <c r="B47" s="33"/>
      <c r="C47" s="45"/>
      <c r="D47" s="34"/>
      <c r="E47" s="34"/>
      <c r="F47" s="34"/>
      <c r="G47" s="34"/>
      <c r="H47" s="34"/>
      <c r="I47" s="34"/>
      <c r="J47" s="34"/>
      <c r="L47" s="34"/>
    </row>
    <row r="48" spans="1:17" customFormat="1" ht="18.75" customHeight="1" x14ac:dyDescent="0.25">
      <c r="A48" t="s">
        <v>39</v>
      </c>
      <c r="B48" s="33"/>
      <c r="C48" s="33"/>
      <c r="D48" s="34"/>
      <c r="E48" s="34"/>
      <c r="F48" s="34"/>
      <c r="G48" s="34"/>
      <c r="H48" s="34"/>
      <c r="I48" s="34"/>
      <c r="J48" s="34"/>
      <c r="L48" s="34"/>
    </row>
    <row r="49" spans="1:15" customFormat="1" ht="18.75" customHeight="1" x14ac:dyDescent="0.25">
      <c r="A49" t="s">
        <v>40</v>
      </c>
      <c r="B49" s="33">
        <v>16</v>
      </c>
      <c r="C49" s="33"/>
      <c r="D49" s="34">
        <v>2641422093</v>
      </c>
      <c r="E49" s="34"/>
      <c r="F49" s="34">
        <v>3096286192</v>
      </c>
      <c r="G49" s="34"/>
      <c r="H49" s="34">
        <v>2305773183</v>
      </c>
      <c r="I49" s="34"/>
      <c r="J49" s="34">
        <v>2767158533</v>
      </c>
      <c r="L49" s="34"/>
    </row>
    <row r="50" spans="1:15" customFormat="1" ht="18.75" customHeight="1" x14ac:dyDescent="0.25">
      <c r="A50" s="38" t="s">
        <v>41</v>
      </c>
      <c r="B50" s="33">
        <v>4</v>
      </c>
      <c r="C50" s="33"/>
      <c r="D50" s="34">
        <v>234085498</v>
      </c>
      <c r="E50" s="34"/>
      <c r="F50" s="34">
        <v>301317543</v>
      </c>
      <c r="G50" s="34"/>
      <c r="H50" s="34">
        <v>55817319</v>
      </c>
      <c r="I50" s="34"/>
      <c r="J50" s="34">
        <v>46517866</v>
      </c>
      <c r="L50" s="34"/>
      <c r="N50" s="34"/>
      <c r="O50" s="34"/>
    </row>
    <row r="51" spans="1:15" customFormat="1" ht="18.75" customHeight="1" x14ac:dyDescent="0.25">
      <c r="A51" s="38" t="s">
        <v>42</v>
      </c>
      <c r="B51" s="33">
        <v>4</v>
      </c>
      <c r="C51" s="33"/>
      <c r="D51" s="34">
        <v>164654955</v>
      </c>
      <c r="E51" s="34"/>
      <c r="F51" s="34">
        <v>210115579</v>
      </c>
      <c r="G51" s="34"/>
      <c r="H51" s="34">
        <v>73426260</v>
      </c>
      <c r="I51" s="34"/>
      <c r="J51" s="34">
        <v>44512110</v>
      </c>
      <c r="L51" s="34"/>
      <c r="N51" s="34"/>
      <c r="O51" s="34"/>
    </row>
    <row r="52" spans="1:15" customFormat="1" ht="18.75" customHeight="1" x14ac:dyDescent="0.25">
      <c r="A52" s="38" t="s">
        <v>43</v>
      </c>
      <c r="B52" s="33" t="s">
        <v>44</v>
      </c>
      <c r="C52" s="33"/>
      <c r="D52" s="34">
        <v>0</v>
      </c>
      <c r="E52" s="34"/>
      <c r="F52" s="34">
        <v>0</v>
      </c>
      <c r="G52" s="34"/>
      <c r="H52" s="34">
        <v>47000000</v>
      </c>
      <c r="I52" s="34"/>
      <c r="J52" s="34">
        <v>47000000</v>
      </c>
      <c r="L52" s="34"/>
      <c r="N52" s="34"/>
      <c r="O52" s="34"/>
    </row>
    <row r="53" spans="1:15" customFormat="1" ht="18.75" customHeight="1" x14ac:dyDescent="0.25">
      <c r="A53" t="s">
        <v>45</v>
      </c>
      <c r="B53" s="33"/>
      <c r="C53" s="33"/>
      <c r="D53" s="34"/>
      <c r="E53" s="46"/>
      <c r="F53" s="34"/>
      <c r="G53" s="34"/>
      <c r="H53" s="34"/>
      <c r="I53" s="34"/>
      <c r="J53" s="34"/>
      <c r="L53" s="34"/>
      <c r="N53" s="34"/>
      <c r="O53" s="34"/>
    </row>
    <row r="54" spans="1:15" customFormat="1" ht="18.75" customHeight="1" x14ac:dyDescent="0.25">
      <c r="A54" t="s">
        <v>40</v>
      </c>
      <c r="B54" s="33">
        <v>16</v>
      </c>
      <c r="C54" s="33"/>
      <c r="D54" s="34">
        <v>261800000</v>
      </c>
      <c r="E54" s="46"/>
      <c r="F54" s="34">
        <v>152950000</v>
      </c>
      <c r="G54" s="34"/>
      <c r="H54" s="34">
        <v>140000000</v>
      </c>
      <c r="I54" s="34"/>
      <c r="J54" s="34">
        <v>127750000</v>
      </c>
      <c r="L54" s="34"/>
      <c r="N54" s="34"/>
      <c r="O54" s="34"/>
    </row>
    <row r="55" spans="1:15" customFormat="1" ht="18.75" customHeight="1" x14ac:dyDescent="0.25">
      <c r="A55" t="s">
        <v>46</v>
      </c>
      <c r="B55" s="33">
        <v>16</v>
      </c>
      <c r="C55" s="33"/>
      <c r="D55" s="34">
        <v>16626164</v>
      </c>
      <c r="E55" s="34"/>
      <c r="F55" s="34">
        <v>12489956</v>
      </c>
      <c r="G55" s="34"/>
      <c r="H55" s="34">
        <v>13334044</v>
      </c>
      <c r="I55" s="34"/>
      <c r="J55" s="34">
        <v>8917958</v>
      </c>
      <c r="L55" s="34"/>
      <c r="N55" s="34"/>
      <c r="O55" s="34"/>
    </row>
    <row r="56" spans="1:15" customFormat="1" ht="18.75" customHeight="1" x14ac:dyDescent="0.25">
      <c r="A56" s="38" t="s">
        <v>47</v>
      </c>
      <c r="B56" s="33"/>
      <c r="C56" s="33"/>
      <c r="D56" s="34">
        <v>63140</v>
      </c>
      <c r="E56" s="34"/>
      <c r="F56" s="34">
        <v>61631563</v>
      </c>
      <c r="G56" s="34"/>
      <c r="H56" s="34">
        <v>0</v>
      </c>
      <c r="I56" s="34"/>
      <c r="J56" s="34">
        <v>4374881</v>
      </c>
      <c r="L56" s="34"/>
      <c r="N56" s="34"/>
      <c r="O56" s="34"/>
    </row>
    <row r="57" spans="1:15" customFormat="1" ht="18.75" customHeight="1" x14ac:dyDescent="0.25">
      <c r="A57" s="38" t="s">
        <v>48</v>
      </c>
      <c r="B57" s="33"/>
      <c r="C57" s="33"/>
      <c r="D57" s="34">
        <v>160539776</v>
      </c>
      <c r="E57" s="34"/>
      <c r="F57" s="34">
        <v>131463089</v>
      </c>
      <c r="G57" s="34"/>
      <c r="H57" s="34">
        <v>82187817</v>
      </c>
      <c r="I57" s="34"/>
      <c r="J57" s="34">
        <v>74108929</v>
      </c>
      <c r="L57" s="34"/>
      <c r="N57" s="34"/>
      <c r="O57" s="34"/>
    </row>
    <row r="58" spans="1:15" customFormat="1" ht="18.75" customHeight="1" x14ac:dyDescent="0.25">
      <c r="A58" s="38" t="s">
        <v>49</v>
      </c>
      <c r="B58" s="33"/>
      <c r="C58" s="33"/>
      <c r="D58" s="34">
        <v>0</v>
      </c>
      <c r="E58" s="34"/>
      <c r="F58" s="34">
        <v>34364198</v>
      </c>
      <c r="G58" s="34"/>
      <c r="H58" s="34">
        <v>0</v>
      </c>
      <c r="I58" s="34"/>
      <c r="J58" s="34">
        <v>0</v>
      </c>
      <c r="L58" s="34"/>
      <c r="N58" s="34"/>
      <c r="O58" s="34"/>
    </row>
    <row r="59" spans="1:15" customFormat="1" ht="18.75" customHeight="1" x14ac:dyDescent="0.25">
      <c r="A59" s="38" t="s">
        <v>50</v>
      </c>
      <c r="B59" s="33">
        <v>26</v>
      </c>
      <c r="C59" s="33"/>
      <c r="D59" s="34">
        <v>666338.53</v>
      </c>
      <c r="E59" s="34"/>
      <c r="F59" s="34">
        <v>3513928</v>
      </c>
      <c r="G59" s="34"/>
      <c r="H59" s="34">
        <v>238254</v>
      </c>
      <c r="I59" s="34"/>
      <c r="J59" s="34">
        <v>2361163</v>
      </c>
      <c r="L59" s="34"/>
      <c r="N59" s="34"/>
      <c r="O59" s="34"/>
    </row>
    <row r="60" spans="1:15" customFormat="1" ht="18.75" customHeight="1" x14ac:dyDescent="0.25">
      <c r="A60" s="38" t="s">
        <v>51</v>
      </c>
      <c r="B60" s="33"/>
      <c r="C60" s="33"/>
      <c r="D60" s="34">
        <v>8732489.1000000015</v>
      </c>
      <c r="E60" s="34"/>
      <c r="F60" s="34">
        <v>32237656</v>
      </c>
      <c r="G60" s="34"/>
      <c r="H60" s="34">
        <v>2251996</v>
      </c>
      <c r="I60" s="34"/>
      <c r="J60" s="34">
        <v>2485936</v>
      </c>
      <c r="L60" s="34"/>
      <c r="N60" s="34"/>
      <c r="O60" s="34"/>
    </row>
    <row r="61" spans="1:15" customFormat="1" ht="18.75" customHeight="1" x14ac:dyDescent="0.25">
      <c r="A61" s="67" t="s">
        <v>52</v>
      </c>
      <c r="B61" s="33"/>
      <c r="C61" s="33"/>
      <c r="D61" s="36">
        <f>SUM(D49:D60)</f>
        <v>3488590453.6300001</v>
      </c>
      <c r="E61" s="37"/>
      <c r="F61" s="36">
        <f>SUM(F49:F60)</f>
        <v>4036369704</v>
      </c>
      <c r="G61" s="37"/>
      <c r="H61" s="36">
        <f>SUM(H49:H60)</f>
        <v>2720028873</v>
      </c>
      <c r="I61" s="37"/>
      <c r="J61" s="36">
        <f>SUM(J49:J60)</f>
        <v>3125187376</v>
      </c>
      <c r="L61" s="34"/>
      <c r="N61" s="34"/>
      <c r="O61" s="34"/>
    </row>
    <row r="62" spans="1:15" customFormat="1" ht="18.75" customHeight="1" x14ac:dyDescent="0.25">
      <c r="A62" s="25"/>
      <c r="B62" s="33"/>
      <c r="C62" s="25"/>
      <c r="D62" s="28"/>
      <c r="E62" s="28"/>
      <c r="F62" s="28"/>
      <c r="G62" s="28"/>
      <c r="H62" s="28"/>
      <c r="I62" s="28"/>
      <c r="J62" s="28"/>
      <c r="L62" s="34"/>
      <c r="N62" s="34"/>
      <c r="O62" s="34"/>
    </row>
    <row r="63" spans="1:15" customFormat="1" ht="18.75" customHeight="1" x14ac:dyDescent="0.25">
      <c r="A63" s="58" t="s">
        <v>53</v>
      </c>
      <c r="B63" s="33"/>
      <c r="C63" s="33"/>
      <c r="D63" s="34"/>
      <c r="E63" s="34"/>
      <c r="F63" s="34"/>
      <c r="G63" s="34"/>
      <c r="H63" s="34"/>
      <c r="I63" s="34"/>
      <c r="J63" s="34"/>
      <c r="L63" s="34"/>
      <c r="N63" s="34"/>
      <c r="O63" s="34"/>
    </row>
    <row r="64" spans="1:15" ht="15" x14ac:dyDescent="0.25">
      <c r="A64" s="47" t="s">
        <v>54</v>
      </c>
      <c r="B64" s="33">
        <v>16</v>
      </c>
      <c r="C64" s="33"/>
      <c r="D64" s="34">
        <v>849539119</v>
      </c>
      <c r="E64" s="34"/>
      <c r="F64" s="34">
        <v>842289980</v>
      </c>
      <c r="G64" s="34"/>
      <c r="H64" s="35">
        <v>287339750</v>
      </c>
      <c r="I64" s="34"/>
      <c r="J64" s="35">
        <v>427339750</v>
      </c>
      <c r="L64" s="34"/>
    </row>
    <row r="65" spans="1:15" customFormat="1" ht="18.75" customHeight="1" x14ac:dyDescent="0.25">
      <c r="A65" s="47" t="s">
        <v>55</v>
      </c>
      <c r="B65" s="33">
        <v>16</v>
      </c>
      <c r="C65" s="33"/>
      <c r="D65" s="34">
        <v>52242633</v>
      </c>
      <c r="E65" s="34"/>
      <c r="F65" s="34">
        <v>10281318</v>
      </c>
      <c r="G65" s="34"/>
      <c r="H65" s="35">
        <v>42089317</v>
      </c>
      <c r="I65" s="34"/>
      <c r="J65" s="35">
        <v>5400263</v>
      </c>
      <c r="L65" s="34"/>
    </row>
    <row r="66" spans="1:15" customFormat="1" ht="18.75" customHeight="1" x14ac:dyDescent="0.25">
      <c r="A66" s="38" t="s">
        <v>56</v>
      </c>
      <c r="B66" s="33">
        <v>17</v>
      </c>
      <c r="C66" s="33"/>
      <c r="D66" s="34">
        <v>99977710</v>
      </c>
      <c r="E66" s="34"/>
      <c r="F66" s="34">
        <v>99831887</v>
      </c>
      <c r="G66" s="34"/>
      <c r="H66" s="34">
        <v>68091845</v>
      </c>
      <c r="I66" s="34"/>
      <c r="J66" s="34">
        <v>65377701</v>
      </c>
      <c r="L66" s="34"/>
      <c r="N66" s="34"/>
      <c r="O66" s="34"/>
    </row>
    <row r="67" spans="1:15" customFormat="1" ht="18.75" customHeight="1" x14ac:dyDescent="0.25">
      <c r="A67" s="38" t="s">
        <v>57</v>
      </c>
      <c r="B67" s="33">
        <v>23</v>
      </c>
      <c r="C67" s="33"/>
      <c r="D67" s="34">
        <v>426708780</v>
      </c>
      <c r="E67" s="34"/>
      <c r="F67" s="34">
        <v>393739858</v>
      </c>
      <c r="G67" s="34"/>
      <c r="H67" s="127">
        <v>69458454</v>
      </c>
      <c r="I67" s="46"/>
      <c r="J67" s="127">
        <v>55775123</v>
      </c>
      <c r="L67" s="34"/>
      <c r="N67" s="34"/>
      <c r="O67" s="34"/>
    </row>
    <row r="68" spans="1:15" customFormat="1" ht="18.75" customHeight="1" x14ac:dyDescent="0.25">
      <c r="A68" s="38" t="s">
        <v>58</v>
      </c>
      <c r="B68" s="33"/>
      <c r="C68" s="33"/>
      <c r="D68" s="34">
        <v>3503811</v>
      </c>
      <c r="E68" s="34"/>
      <c r="F68" s="34">
        <v>6836311</v>
      </c>
      <c r="G68" s="34"/>
      <c r="H68" s="35">
        <v>0</v>
      </c>
      <c r="I68" s="46"/>
      <c r="J68" s="35">
        <v>0</v>
      </c>
      <c r="L68" s="34"/>
    </row>
    <row r="69" spans="1:15" customFormat="1" ht="18.75" customHeight="1" x14ac:dyDescent="0.25">
      <c r="A69" s="67" t="s">
        <v>59</v>
      </c>
      <c r="B69" s="33"/>
      <c r="C69" s="33"/>
      <c r="D69" s="36">
        <f>SUM(D64:D68)</f>
        <v>1431972053</v>
      </c>
      <c r="E69" s="37"/>
      <c r="F69" s="36">
        <f>SUM(F64:F68)</f>
        <v>1352979354</v>
      </c>
      <c r="G69" s="37"/>
      <c r="H69" s="36">
        <f>SUM(H64:H68)</f>
        <v>466979366</v>
      </c>
      <c r="I69" s="37"/>
      <c r="J69" s="36">
        <f>SUM(J64:J68)</f>
        <v>553892837</v>
      </c>
      <c r="L69" s="34"/>
    </row>
    <row r="70" spans="1:15" customFormat="1" ht="14.1" customHeight="1" x14ac:dyDescent="0.25">
      <c r="A70" s="67"/>
      <c r="B70" s="33"/>
      <c r="C70" s="33"/>
      <c r="D70" s="48"/>
      <c r="E70" s="37"/>
      <c r="F70" s="48"/>
      <c r="G70" s="37"/>
      <c r="H70" s="48"/>
      <c r="I70" s="37"/>
      <c r="J70" s="48"/>
      <c r="L70" s="34"/>
    </row>
    <row r="71" spans="1:15" customFormat="1" ht="18" customHeight="1" x14ac:dyDescent="0.25">
      <c r="A71" s="44" t="s">
        <v>60</v>
      </c>
      <c r="B71" s="33"/>
      <c r="C71" s="33"/>
      <c r="D71" s="49">
        <f>D61+D69</f>
        <v>4920562506.6300001</v>
      </c>
      <c r="E71" s="37"/>
      <c r="F71" s="49">
        <f>F61+F69</f>
        <v>5389349058</v>
      </c>
      <c r="G71" s="37"/>
      <c r="H71" s="49">
        <f>H61+H69</f>
        <v>3187008239</v>
      </c>
      <c r="I71" s="37"/>
      <c r="J71" s="49">
        <f>J61+J69</f>
        <v>3679080213</v>
      </c>
      <c r="L71" s="34"/>
    </row>
    <row r="72" spans="1:15" customFormat="1" ht="15.95" customHeight="1" x14ac:dyDescent="0.25">
      <c r="A72" s="25"/>
      <c r="B72" s="33"/>
      <c r="C72" s="25"/>
      <c r="D72" s="28"/>
      <c r="E72" s="28"/>
      <c r="F72" s="28"/>
      <c r="G72" s="28"/>
      <c r="H72" s="28"/>
      <c r="I72" s="28"/>
      <c r="J72" s="28"/>
      <c r="L72" s="34"/>
    </row>
    <row r="73" spans="1:15" customFormat="1" ht="18.75" customHeight="1" x14ac:dyDescent="0.25">
      <c r="A73" s="4" t="s">
        <v>61</v>
      </c>
      <c r="B73" s="33"/>
      <c r="C73" s="25"/>
      <c r="D73" s="28"/>
      <c r="E73" s="28"/>
      <c r="F73" s="28"/>
      <c r="G73" s="28"/>
      <c r="H73" s="28"/>
      <c r="I73" s="28"/>
      <c r="J73" s="28"/>
      <c r="L73" s="34"/>
    </row>
    <row r="74" spans="1:15" ht="15" x14ac:dyDescent="0.25">
      <c r="A74" t="s">
        <v>62</v>
      </c>
      <c r="B74" s="33"/>
      <c r="C74" s="33"/>
      <c r="D74" s="34"/>
      <c r="E74" s="34"/>
      <c r="F74" s="34"/>
      <c r="G74" s="34"/>
      <c r="H74" s="34"/>
      <c r="I74" s="34"/>
      <c r="J74" s="34"/>
      <c r="L74" s="34"/>
    </row>
    <row r="75" spans="1:15" ht="18" customHeight="1" thickBot="1" x14ac:dyDescent="0.3">
      <c r="A75" s="38" t="s">
        <v>63</v>
      </c>
      <c r="B75" s="33">
        <v>18</v>
      </c>
      <c r="C75" s="33"/>
      <c r="D75" s="131">
        <v>1022219530</v>
      </c>
      <c r="E75" s="132"/>
      <c r="F75" s="131">
        <v>1022219530</v>
      </c>
      <c r="G75" s="132"/>
      <c r="H75" s="131">
        <v>1022219530</v>
      </c>
      <c r="I75" s="132"/>
      <c r="J75" s="131">
        <v>1022219530</v>
      </c>
      <c r="L75" s="34"/>
    </row>
    <row r="76" spans="1:15" customFormat="1" ht="18" customHeight="1" thickTop="1" x14ac:dyDescent="0.25">
      <c r="A76" t="s">
        <v>64</v>
      </c>
      <c r="B76" s="33">
        <v>18</v>
      </c>
      <c r="C76" s="33"/>
      <c r="D76" s="132">
        <v>817775625</v>
      </c>
      <c r="E76" s="133"/>
      <c r="F76" s="132">
        <v>817775625</v>
      </c>
      <c r="G76" s="132"/>
      <c r="H76" s="132">
        <v>817775625</v>
      </c>
      <c r="I76" s="133"/>
      <c r="J76" s="132">
        <v>817775625</v>
      </c>
    </row>
    <row r="77" spans="1:15" customFormat="1" ht="18" customHeight="1" x14ac:dyDescent="0.25">
      <c r="A77" s="50" t="s">
        <v>65</v>
      </c>
      <c r="B77" s="33"/>
      <c r="C77" s="33"/>
      <c r="D77" s="34"/>
      <c r="E77" s="34"/>
      <c r="F77" s="34"/>
      <c r="G77" s="34"/>
      <c r="H77" s="34"/>
      <c r="I77" s="34"/>
      <c r="J77" s="34"/>
      <c r="L77" s="34"/>
    </row>
    <row r="78" spans="1:15" customFormat="1" ht="18" customHeight="1" x14ac:dyDescent="0.25">
      <c r="A78" s="50" t="s">
        <v>66</v>
      </c>
      <c r="B78" s="33">
        <v>19</v>
      </c>
      <c r="C78" s="33"/>
      <c r="D78" s="34">
        <f>'SCE (conso)9'!E33</f>
        <v>504942690</v>
      </c>
      <c r="E78" s="34"/>
      <c r="F78" s="34">
        <f>'SCE (conso) 8  '!G32</f>
        <v>504942690</v>
      </c>
      <c r="G78" s="34"/>
      <c r="H78" s="34">
        <f>'SCE 11'!E25</f>
        <v>504942690</v>
      </c>
      <c r="I78" s="34"/>
      <c r="J78" s="34">
        <f>'SCE 10'!E25</f>
        <v>504942690</v>
      </c>
      <c r="L78" s="34"/>
    </row>
    <row r="79" spans="1:15" customFormat="1" ht="18" customHeight="1" x14ac:dyDescent="0.25">
      <c r="A79" s="50" t="s">
        <v>67</v>
      </c>
      <c r="B79" s="33"/>
      <c r="C79" s="33"/>
      <c r="D79" s="34">
        <f>'SCE (conso)9'!G33</f>
        <v>17395000</v>
      </c>
      <c r="E79" s="34"/>
      <c r="F79" s="34">
        <v>17395000</v>
      </c>
      <c r="G79" s="34"/>
      <c r="H79" s="34">
        <v>0</v>
      </c>
      <c r="I79" s="34"/>
      <c r="J79" s="34">
        <v>0</v>
      </c>
    </row>
    <row r="80" spans="1:15" customFormat="1" ht="18" customHeight="1" x14ac:dyDescent="0.25">
      <c r="A80" s="50" t="s">
        <v>68</v>
      </c>
      <c r="B80" s="33"/>
      <c r="C80" s="33"/>
      <c r="D80" s="34">
        <f>'SCE (conso)9'!I33</f>
        <v>324627273</v>
      </c>
      <c r="E80" s="34"/>
      <c r="F80" s="34">
        <v>507176028</v>
      </c>
      <c r="G80" s="34"/>
      <c r="H80" s="34">
        <v>0</v>
      </c>
      <c r="I80" s="34"/>
      <c r="J80" s="34">
        <v>0</v>
      </c>
    </row>
    <row r="81" spans="1:12" customFormat="1" ht="18.75" customHeight="1" x14ac:dyDescent="0.25">
      <c r="A81" s="38" t="s">
        <v>69</v>
      </c>
      <c r="B81" s="33"/>
      <c r="C81" s="33"/>
      <c r="D81" s="34"/>
      <c r="E81" s="34"/>
      <c r="F81" s="34"/>
      <c r="G81" s="34"/>
      <c r="H81" s="34"/>
      <c r="I81" s="34"/>
      <c r="J81" s="34"/>
      <c r="L81" s="34"/>
    </row>
    <row r="82" spans="1:12" customFormat="1" ht="18" customHeight="1" x14ac:dyDescent="0.25">
      <c r="A82" s="50" t="s">
        <v>70</v>
      </c>
      <c r="B82" s="33"/>
      <c r="C82" s="33"/>
      <c r="D82" s="34"/>
      <c r="E82" s="34"/>
      <c r="F82" s="34"/>
      <c r="G82" s="34"/>
      <c r="H82" s="34"/>
      <c r="I82" s="34"/>
      <c r="J82" s="34"/>
      <c r="L82" s="34"/>
    </row>
    <row r="83" spans="1:12" customFormat="1" ht="18.75" customHeight="1" x14ac:dyDescent="0.25">
      <c r="A83" s="50" t="s">
        <v>71</v>
      </c>
      <c r="B83" s="33">
        <v>19</v>
      </c>
      <c r="C83" s="33"/>
      <c r="D83" s="34">
        <f>'SCE (conso)9'!K33</f>
        <v>163484429.740888</v>
      </c>
      <c r="E83" s="34"/>
      <c r="F83" s="34">
        <f>'SCE (conso) 8  '!M32</f>
        <v>133187952</v>
      </c>
      <c r="G83" s="34"/>
      <c r="H83" s="34">
        <f>'SCE 11'!G25</f>
        <v>101287662</v>
      </c>
      <c r="I83" s="34"/>
      <c r="J83" s="34">
        <f>'SCE 10'!G25</f>
        <v>88505670</v>
      </c>
      <c r="L83" s="34"/>
    </row>
    <row r="84" spans="1:12" customFormat="1" ht="18.75" customHeight="1" x14ac:dyDescent="0.25">
      <c r="A84" s="50" t="s">
        <v>72</v>
      </c>
      <c r="B84" s="33"/>
      <c r="C84" s="33"/>
      <c r="D84" s="34">
        <f>'SCE (conso)9'!M33</f>
        <v>354368632</v>
      </c>
      <c r="E84" s="34"/>
      <c r="F84" s="34">
        <f>'SCE (conso) 8  '!O32</f>
        <v>220139945</v>
      </c>
      <c r="G84" s="34"/>
      <c r="H84" s="34">
        <f>'SCE 11'!I25</f>
        <v>920162153</v>
      </c>
      <c r="I84" s="34"/>
      <c r="J84" s="34">
        <f>'SCE 10'!I25</f>
        <v>789428028</v>
      </c>
      <c r="K84" s="51"/>
      <c r="L84" s="34"/>
    </row>
    <row r="85" spans="1:12" customFormat="1" ht="18.75" customHeight="1" x14ac:dyDescent="0.25">
      <c r="A85" s="50" t="s">
        <v>73</v>
      </c>
      <c r="B85" s="33">
        <v>19</v>
      </c>
      <c r="C85" s="33"/>
      <c r="D85" s="161">
        <f>'SCE (conso)9'!U33</f>
        <v>1374150018.7673919</v>
      </c>
      <c r="E85" s="34"/>
      <c r="F85" s="161">
        <f>'SCE (conso) 8  '!Y32</f>
        <v>1377275133</v>
      </c>
      <c r="G85" s="34"/>
      <c r="H85" s="161">
        <f>'SCE 11'!K25</f>
        <v>474768906</v>
      </c>
      <c r="I85" s="34"/>
      <c r="J85" s="161">
        <f>'SCE 10'!K25</f>
        <v>485311541</v>
      </c>
      <c r="L85" s="34"/>
    </row>
    <row r="86" spans="1:12" customFormat="1" ht="8.4499999999999993" customHeight="1" x14ac:dyDescent="0.25">
      <c r="A86" s="44"/>
      <c r="B86" s="33"/>
      <c r="C86" s="33"/>
      <c r="D86" s="37"/>
      <c r="E86" s="37"/>
      <c r="F86" s="37"/>
      <c r="G86" s="37"/>
      <c r="H86" s="37"/>
      <c r="I86" s="37"/>
      <c r="J86" s="37"/>
      <c r="L86" s="34"/>
    </row>
    <row r="87" spans="1:12" customFormat="1" ht="18.75" customHeight="1" x14ac:dyDescent="0.25">
      <c r="A87" s="44" t="s">
        <v>74</v>
      </c>
      <c r="C87" s="33"/>
      <c r="D87" s="37">
        <f>SUM(D76:D85)</f>
        <v>3556743668.5082798</v>
      </c>
      <c r="E87" s="37"/>
      <c r="F87" s="37">
        <f>SUM(F76:F85)</f>
        <v>3577892373</v>
      </c>
      <c r="G87" s="37"/>
      <c r="H87" s="37">
        <f>SUM(H76:H85)</f>
        <v>2818937036</v>
      </c>
      <c r="I87" s="37"/>
      <c r="J87" s="37">
        <f>SUM(J76:J85)</f>
        <v>2685963554</v>
      </c>
      <c r="L87" s="34"/>
    </row>
    <row r="88" spans="1:12" customFormat="1" ht="18.75" customHeight="1" x14ac:dyDescent="0.25">
      <c r="A88" s="38" t="s">
        <v>75</v>
      </c>
      <c r="B88" s="33">
        <v>10</v>
      </c>
      <c r="C88" s="33"/>
      <c r="D88" s="34">
        <f>'SCE (conso)9'!Y33</f>
        <v>599669870.49171996</v>
      </c>
      <c r="E88" s="34"/>
      <c r="F88" s="34">
        <v>513396570</v>
      </c>
      <c r="G88" s="34"/>
      <c r="H88" s="129">
        <v>0</v>
      </c>
      <c r="I88" s="112"/>
      <c r="J88" s="111">
        <v>0</v>
      </c>
      <c r="L88" s="34"/>
    </row>
    <row r="89" spans="1:12" customFormat="1" ht="18.75" customHeight="1" x14ac:dyDescent="0.25">
      <c r="A89" s="44" t="s">
        <v>76</v>
      </c>
      <c r="B89" s="33"/>
      <c r="C89" s="33"/>
      <c r="D89" s="36">
        <f>SUM(D87:D88)</f>
        <v>4156413539</v>
      </c>
      <c r="E89" s="37"/>
      <c r="F89" s="36">
        <f>SUM(F87:F88)</f>
        <v>4091288943</v>
      </c>
      <c r="G89" s="37"/>
      <c r="H89" s="36">
        <f>SUM(H87:H88)</f>
        <v>2818937036</v>
      </c>
      <c r="I89" s="37"/>
      <c r="J89" s="36">
        <f>SUM(J87:J88)</f>
        <v>2685963554</v>
      </c>
      <c r="L89" s="34"/>
    </row>
    <row r="90" spans="1:12" customFormat="1" ht="13.5" customHeight="1" x14ac:dyDescent="0.25">
      <c r="A90" s="44"/>
      <c r="B90" s="33"/>
      <c r="C90" s="33"/>
      <c r="D90" s="37"/>
      <c r="E90" s="37"/>
      <c r="F90" s="37"/>
      <c r="G90" s="37"/>
      <c r="H90" s="37"/>
      <c r="I90" s="37"/>
      <c r="J90" s="37"/>
      <c r="L90" s="34"/>
    </row>
    <row r="91" spans="1:12" customFormat="1" ht="18.75" customHeight="1" thickBot="1" x14ac:dyDescent="0.3">
      <c r="A91" s="44" t="s">
        <v>77</v>
      </c>
      <c r="B91" s="33"/>
      <c r="C91" s="33"/>
      <c r="D91" s="39">
        <f>+D89+D71</f>
        <v>9076976045.6300011</v>
      </c>
      <c r="E91" s="37"/>
      <c r="F91" s="39">
        <f>F89+F71</f>
        <v>9480638001</v>
      </c>
      <c r="G91" s="37"/>
      <c r="H91" s="39">
        <f>H89+H71</f>
        <v>6005945275</v>
      </c>
      <c r="I91" s="37"/>
      <c r="J91" s="39">
        <f>J89+J71</f>
        <v>6365043767</v>
      </c>
      <c r="L91" s="34"/>
    </row>
    <row r="92" spans="1:12" customFormat="1" ht="15.75" thickTop="1" x14ac:dyDescent="0.25">
      <c r="A92" s="25"/>
      <c r="B92" s="3"/>
      <c r="C92" s="25"/>
      <c r="D92" s="109"/>
      <c r="E92" s="15"/>
      <c r="F92" s="109"/>
      <c r="G92" s="14"/>
      <c r="H92" s="109"/>
      <c r="I92" s="15"/>
      <c r="J92" s="109"/>
      <c r="L92" s="34"/>
    </row>
    <row r="93" spans="1:12" customFormat="1" ht="15" x14ac:dyDescent="0.25">
      <c r="A93" s="25"/>
      <c r="B93" s="3"/>
      <c r="C93" s="25"/>
      <c r="D93" s="109"/>
      <c r="E93" s="15"/>
      <c r="F93" s="109"/>
      <c r="G93" s="14"/>
      <c r="H93" s="109"/>
      <c r="I93" s="15"/>
      <c r="J93" s="109"/>
      <c r="L93" s="34"/>
    </row>
    <row r="94" spans="1:12" customFormat="1" ht="18.75" customHeight="1" x14ac:dyDescent="0.25">
      <c r="A94" s="25"/>
      <c r="B94" s="3"/>
      <c r="C94" s="25"/>
      <c r="D94" s="14"/>
      <c r="E94" s="15"/>
      <c r="F94" s="14"/>
      <c r="G94" s="14"/>
      <c r="H94" s="14"/>
      <c r="I94" s="14"/>
      <c r="J94" s="14"/>
      <c r="L94" s="34"/>
    </row>
    <row r="95" spans="1:12" ht="38.25" customHeight="1" x14ac:dyDescent="0.25"/>
    <row r="96" spans="1:12" ht="18.75" customHeight="1" x14ac:dyDescent="0.25">
      <c r="D96" s="109"/>
      <c r="F96" s="109"/>
      <c r="H96" s="109"/>
      <c r="J96" s="109"/>
    </row>
  </sheetData>
  <mergeCells count="14">
    <mergeCell ref="H42:J42"/>
    <mergeCell ref="D46:J46"/>
    <mergeCell ref="D4:G4"/>
    <mergeCell ref="D5:G5"/>
    <mergeCell ref="D42:G42"/>
    <mergeCell ref="D43:G43"/>
    <mergeCell ref="D8:J8"/>
    <mergeCell ref="H5:J5"/>
    <mergeCell ref="H4:J4"/>
    <mergeCell ref="H43:J43"/>
    <mergeCell ref="D6:F6"/>
    <mergeCell ref="H6:J6"/>
    <mergeCell ref="D44:F44"/>
    <mergeCell ref="H44:J44"/>
  </mergeCells>
  <phoneticPr fontId="2" type="noConversion"/>
  <pageMargins left="0.7" right="0.7" top="0.48" bottom="0.5" header="0.5" footer="0.5"/>
  <pageSetup paperSize="9" scale="69" firstPageNumber="5" fitToHeight="0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3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U85"/>
  <sheetViews>
    <sheetView topLeftCell="A34" zoomScaleNormal="100" zoomScaleSheetLayoutView="70" workbookViewId="0">
      <selection activeCell="L54" sqref="L54"/>
    </sheetView>
  </sheetViews>
  <sheetFormatPr defaultColWidth="9.140625" defaultRowHeight="18.75" customHeight="1" x14ac:dyDescent="0.25"/>
  <cols>
    <col min="1" max="1" width="58.28515625" style="25" customWidth="1"/>
    <col min="2" max="2" width="5" style="3" customWidth="1"/>
    <col min="3" max="3" width="1.140625" style="3" customWidth="1"/>
    <col min="4" max="4" width="15.42578125" style="14" customWidth="1"/>
    <col min="5" max="5" width="1.28515625" style="15" customWidth="1"/>
    <col min="6" max="6" width="15.42578125" style="14" customWidth="1"/>
    <col min="7" max="7" width="1.42578125" style="15" customWidth="1"/>
    <col min="8" max="8" width="15.42578125" style="15" customWidth="1"/>
    <col min="9" max="9" width="1.28515625" style="15" customWidth="1"/>
    <col min="10" max="10" width="15.42578125" style="15" customWidth="1"/>
    <col min="11" max="11" width="15.85546875" style="17" customWidth="1"/>
    <col min="12" max="12" width="10.140625" style="26" bestFit="1" customWidth="1"/>
    <col min="13" max="13" width="1.140625" style="26" customWidth="1"/>
    <col min="14" max="14" width="10" style="26" customWidth="1"/>
    <col min="15" max="15" width="5.5703125" style="26" customWidth="1"/>
    <col min="16" max="16384" width="9.140625" style="26"/>
  </cols>
  <sheetData>
    <row r="1" spans="1:21" s="76" customFormat="1" ht="18.75" customHeight="1" x14ac:dyDescent="0.25">
      <c r="A1" s="7" t="s">
        <v>0</v>
      </c>
      <c r="B1" s="71"/>
      <c r="C1" s="71"/>
      <c r="D1" s="73"/>
      <c r="E1" s="74"/>
      <c r="F1" s="73"/>
      <c r="G1" s="74"/>
      <c r="H1" s="75"/>
      <c r="I1" s="74"/>
      <c r="J1" s="75"/>
      <c r="K1" s="72"/>
      <c r="L1" s="74"/>
      <c r="M1" s="72"/>
      <c r="N1" s="74"/>
      <c r="O1" s="72"/>
      <c r="P1" s="74"/>
      <c r="Q1" s="72"/>
      <c r="R1" s="74"/>
      <c r="S1" s="72"/>
      <c r="T1" s="72"/>
      <c r="U1" s="74"/>
    </row>
    <row r="2" spans="1:21" s="29" customFormat="1" ht="18.75" customHeight="1" x14ac:dyDescent="0.25">
      <c r="A2" s="5" t="s">
        <v>78</v>
      </c>
      <c r="B2" s="11"/>
      <c r="C2" s="11"/>
      <c r="D2" s="84"/>
      <c r="E2" s="70"/>
      <c r="F2" s="84"/>
      <c r="G2" s="70"/>
      <c r="H2" s="70"/>
      <c r="I2" s="70"/>
      <c r="J2" s="70"/>
      <c r="K2" s="88"/>
    </row>
    <row r="3" spans="1:21" ht="14.25" customHeight="1" x14ac:dyDescent="0.25">
      <c r="K3" s="18"/>
    </row>
    <row r="4" spans="1:21" ht="18" customHeight="1" x14ac:dyDescent="0.25">
      <c r="A4" s="25" t="s">
        <v>79</v>
      </c>
      <c r="D4" s="205" t="s">
        <v>2</v>
      </c>
      <c r="E4" s="205"/>
      <c r="F4" s="205"/>
      <c r="G4" s="167"/>
      <c r="H4" s="203" t="s">
        <v>3</v>
      </c>
      <c r="I4" s="203"/>
      <c r="J4" s="203"/>
      <c r="K4" s="18"/>
    </row>
    <row r="5" spans="1:21" ht="18" customHeight="1" x14ac:dyDescent="0.25">
      <c r="D5" s="205" t="s">
        <v>4</v>
      </c>
      <c r="E5" s="205"/>
      <c r="F5" s="205"/>
      <c r="G5" s="14"/>
      <c r="H5" s="205" t="s">
        <v>4</v>
      </c>
      <c r="I5" s="205"/>
      <c r="J5" s="205"/>
      <c r="K5" s="18"/>
    </row>
    <row r="6" spans="1:21" ht="18" customHeight="1" x14ac:dyDescent="0.25">
      <c r="D6" s="207" t="s">
        <v>80</v>
      </c>
      <c r="E6" s="207"/>
      <c r="F6" s="207"/>
      <c r="G6" s="14"/>
      <c r="H6" s="207" t="s">
        <v>80</v>
      </c>
      <c r="I6" s="207"/>
      <c r="J6" s="207"/>
      <c r="K6" s="18"/>
    </row>
    <row r="7" spans="1:21" ht="18" customHeight="1" x14ac:dyDescent="0.25">
      <c r="B7" s="3" t="s">
        <v>7</v>
      </c>
      <c r="D7" s="98" t="s">
        <v>8</v>
      </c>
      <c r="E7" s="97"/>
      <c r="F7" s="98" t="s">
        <v>9</v>
      </c>
      <c r="G7" s="97"/>
      <c r="H7" s="98" t="s">
        <v>8</v>
      </c>
      <c r="I7" s="97"/>
      <c r="J7" s="98" t="s">
        <v>9</v>
      </c>
      <c r="K7" s="18"/>
    </row>
    <row r="8" spans="1:21" ht="18" customHeight="1" x14ac:dyDescent="0.25">
      <c r="A8" s="1"/>
      <c r="D8" s="204" t="s">
        <v>10</v>
      </c>
      <c r="E8" s="204"/>
      <c r="F8" s="204"/>
      <c r="G8" s="204"/>
      <c r="H8" s="204"/>
      <c r="I8" s="204"/>
      <c r="J8" s="204"/>
      <c r="K8" s="18"/>
    </row>
    <row r="9" spans="1:21" customFormat="1" ht="18" customHeight="1" x14ac:dyDescent="0.25">
      <c r="A9" s="58" t="s">
        <v>81</v>
      </c>
      <c r="B9" s="33"/>
      <c r="C9" s="33"/>
      <c r="D9" s="52"/>
      <c r="F9" s="52"/>
    </row>
    <row r="10" spans="1:21" customFormat="1" ht="18" customHeight="1" x14ac:dyDescent="0.25">
      <c r="A10" t="s">
        <v>82</v>
      </c>
      <c r="B10" s="33">
        <v>20</v>
      </c>
      <c r="C10" s="33"/>
      <c r="D10" s="52">
        <v>9227740916</v>
      </c>
      <c r="E10" s="53"/>
      <c r="F10" s="52">
        <v>9333333253</v>
      </c>
      <c r="G10" s="53"/>
      <c r="H10" s="52">
        <v>6390776610</v>
      </c>
      <c r="I10" s="53"/>
      <c r="J10" s="52">
        <v>6422817747</v>
      </c>
      <c r="K10" s="103"/>
      <c r="L10" s="124"/>
    </row>
    <row r="11" spans="1:21" customFormat="1" ht="18" customHeight="1" x14ac:dyDescent="0.25">
      <c r="A11" s="47" t="s">
        <v>83</v>
      </c>
      <c r="B11" s="33"/>
      <c r="C11" s="33"/>
      <c r="D11" s="52">
        <v>83955076</v>
      </c>
      <c r="E11" s="53"/>
      <c r="F11" s="52">
        <v>84468973</v>
      </c>
      <c r="G11" s="53"/>
      <c r="H11" s="52">
        <v>134705158</v>
      </c>
      <c r="I11" s="53"/>
      <c r="J11" s="52">
        <v>148688500</v>
      </c>
      <c r="K11" s="103"/>
      <c r="L11" s="124"/>
    </row>
    <row r="12" spans="1:21" customFormat="1" ht="18" customHeight="1" x14ac:dyDescent="0.25">
      <c r="A12" s="67" t="s">
        <v>84</v>
      </c>
      <c r="B12" s="33"/>
      <c r="C12" s="33"/>
      <c r="D12" s="54">
        <f>SUM(D10:D11)</f>
        <v>9311695992</v>
      </c>
      <c r="E12" s="44"/>
      <c r="F12" s="54">
        <f>SUM(F10:F11)</f>
        <v>9417802226</v>
      </c>
      <c r="G12" s="53"/>
      <c r="H12" s="54">
        <f>SUM(H10:H11)</f>
        <v>6525481768</v>
      </c>
      <c r="I12" s="53"/>
      <c r="J12" s="54">
        <f>SUM(J10:J11)</f>
        <v>6571506247</v>
      </c>
      <c r="K12" s="103"/>
      <c r="L12" s="124"/>
      <c r="M12" s="52"/>
    </row>
    <row r="13" spans="1:21" ht="8.25" customHeight="1" x14ac:dyDescent="0.25">
      <c r="D13" s="55"/>
      <c r="E13" s="16"/>
      <c r="F13" s="55"/>
      <c r="G13" s="53"/>
      <c r="H13" s="55"/>
      <c r="I13" s="53"/>
      <c r="J13" s="55"/>
      <c r="K13" s="103"/>
      <c r="L13" s="124"/>
    </row>
    <row r="14" spans="1:21" customFormat="1" ht="18" customHeight="1" x14ac:dyDescent="0.25">
      <c r="A14" s="56" t="s">
        <v>85</v>
      </c>
      <c r="B14" s="33"/>
      <c r="C14" s="33"/>
      <c r="I14" s="53"/>
      <c r="K14" s="103"/>
      <c r="L14" s="124"/>
    </row>
    <row r="15" spans="1:21" customFormat="1" ht="18" customHeight="1" x14ac:dyDescent="0.25">
      <c r="A15" t="s">
        <v>86</v>
      </c>
      <c r="B15" s="33">
        <v>7</v>
      </c>
      <c r="C15" s="33"/>
      <c r="D15" s="52">
        <v>8142718405</v>
      </c>
      <c r="E15" s="53"/>
      <c r="F15" s="52">
        <v>7704102111</v>
      </c>
      <c r="G15" s="53"/>
      <c r="H15" s="52">
        <v>5612883685</v>
      </c>
      <c r="I15" s="53"/>
      <c r="J15" s="52">
        <v>5528743406</v>
      </c>
      <c r="K15" s="138"/>
      <c r="L15" s="124"/>
    </row>
    <row r="16" spans="1:21" customFormat="1" ht="18" customHeight="1" x14ac:dyDescent="0.25">
      <c r="A16" s="38" t="s">
        <v>87</v>
      </c>
      <c r="B16" s="33"/>
      <c r="C16" s="33"/>
      <c r="D16" s="52">
        <v>277893108</v>
      </c>
      <c r="E16" s="53"/>
      <c r="F16" s="52">
        <v>274885293</v>
      </c>
      <c r="G16" s="53"/>
      <c r="H16" s="52">
        <v>216530940</v>
      </c>
      <c r="I16" s="53"/>
      <c r="J16" s="52">
        <v>205039573</v>
      </c>
      <c r="K16" s="103"/>
      <c r="L16" s="124"/>
    </row>
    <row r="17" spans="1:16" customFormat="1" ht="18" customHeight="1" x14ac:dyDescent="0.25">
      <c r="A17" s="38" t="s">
        <v>88</v>
      </c>
      <c r="B17" s="33"/>
      <c r="C17" s="33"/>
      <c r="D17" s="52">
        <v>387705850</v>
      </c>
      <c r="E17" s="53"/>
      <c r="F17" s="52">
        <v>559853213</v>
      </c>
      <c r="G17" s="53"/>
      <c r="H17" s="52">
        <v>249150088</v>
      </c>
      <c r="I17" s="53"/>
      <c r="J17" s="52">
        <v>280341835</v>
      </c>
      <c r="K17" s="103"/>
      <c r="L17" s="124"/>
    </row>
    <row r="18" spans="1:16" customFormat="1" ht="18" customHeight="1" x14ac:dyDescent="0.25">
      <c r="A18" s="67" t="s">
        <v>89</v>
      </c>
      <c r="B18" s="33"/>
      <c r="C18" s="33"/>
      <c r="D18" s="54">
        <f>SUM(D15:D17)</f>
        <v>8808317363</v>
      </c>
      <c r="E18" s="44"/>
      <c r="F18" s="54">
        <f>SUM(F15:F17)</f>
        <v>8538840617</v>
      </c>
      <c r="G18" s="44"/>
      <c r="H18" s="54">
        <f>SUM(H15:H17)</f>
        <v>6078564713</v>
      </c>
      <c r="I18" s="44"/>
      <c r="J18" s="54">
        <f>SUM(J15:J17)</f>
        <v>6014124814</v>
      </c>
      <c r="K18" s="103"/>
      <c r="L18" s="124"/>
    </row>
    <row r="19" spans="1:16" s="2" customFormat="1" ht="8.25" customHeight="1" x14ac:dyDescent="0.25">
      <c r="A19" s="1"/>
      <c r="B19" s="6"/>
      <c r="C19" s="6"/>
      <c r="D19" s="155"/>
      <c r="E19" s="155"/>
      <c r="F19" s="155"/>
      <c r="G19" s="155"/>
      <c r="H19" s="155"/>
      <c r="I19" s="155"/>
      <c r="J19" s="155"/>
      <c r="K19" s="103"/>
      <c r="L19" s="124"/>
    </row>
    <row r="20" spans="1:16" customFormat="1" ht="22.5" customHeight="1" x14ac:dyDescent="0.35">
      <c r="A20" s="67" t="s">
        <v>90</v>
      </c>
      <c r="B20" s="33"/>
      <c r="C20" s="33"/>
      <c r="D20" s="134">
        <f>D12-D18</f>
        <v>503378629</v>
      </c>
      <c r="E20" s="44"/>
      <c r="F20" s="134">
        <f>F12-F18</f>
        <v>878961609</v>
      </c>
      <c r="G20" s="44"/>
      <c r="H20" s="134">
        <f>H12-H18</f>
        <v>446917055</v>
      </c>
      <c r="I20" s="134"/>
      <c r="J20" s="134">
        <f>J12-J18</f>
        <v>557381433</v>
      </c>
      <c r="P20" s="135"/>
    </row>
    <row r="21" spans="1:16" customFormat="1" ht="18" customHeight="1" x14ac:dyDescent="0.25">
      <c r="A21" t="s">
        <v>91</v>
      </c>
      <c r="B21" s="33"/>
      <c r="C21" s="33"/>
      <c r="D21" s="65">
        <v>151977484</v>
      </c>
      <c r="E21" s="65"/>
      <c r="F21" s="65">
        <v>182714846</v>
      </c>
      <c r="G21" s="65"/>
      <c r="H21" s="65">
        <v>125611969</v>
      </c>
      <c r="I21" s="65"/>
      <c r="J21" s="65">
        <v>137195503</v>
      </c>
      <c r="P21" s="136"/>
    </row>
    <row r="22" spans="1:16" customFormat="1" ht="18" customHeight="1" x14ac:dyDescent="0.25">
      <c r="A22" t="s">
        <v>92</v>
      </c>
      <c r="B22" s="33">
        <v>8</v>
      </c>
      <c r="C22" s="33"/>
      <c r="D22" s="52">
        <v>872432</v>
      </c>
      <c r="F22" s="52">
        <v>-631202</v>
      </c>
      <c r="H22" s="60">
        <v>0</v>
      </c>
      <c r="I22" s="61"/>
      <c r="J22" s="60">
        <v>0</v>
      </c>
      <c r="K22" s="103"/>
      <c r="L22" s="124"/>
    </row>
    <row r="23" spans="1:16" customFormat="1" ht="18" customHeight="1" x14ac:dyDescent="0.25">
      <c r="A23" s="67" t="s">
        <v>93</v>
      </c>
      <c r="B23" s="62"/>
      <c r="C23" s="62"/>
      <c r="D23" s="55">
        <f>D20-D21+D22</f>
        <v>352273577</v>
      </c>
      <c r="E23" s="59"/>
      <c r="F23" s="55">
        <f>F20-F21+F22</f>
        <v>695615561</v>
      </c>
      <c r="G23" s="59"/>
      <c r="H23" s="55">
        <f>H20-H21-H22</f>
        <v>321305086</v>
      </c>
      <c r="I23" s="134"/>
      <c r="J23" s="55">
        <f>J20-J21-J22</f>
        <v>420185930</v>
      </c>
      <c r="K23" s="103"/>
      <c r="L23" s="124"/>
    </row>
    <row r="24" spans="1:16" customFormat="1" ht="18" customHeight="1" x14ac:dyDescent="0.25">
      <c r="A24" t="s">
        <v>94</v>
      </c>
      <c r="B24" s="33">
        <v>23</v>
      </c>
      <c r="C24" s="33"/>
      <c r="D24" s="65">
        <v>123239727</v>
      </c>
      <c r="E24" s="147"/>
      <c r="F24" s="65">
        <v>168623623</v>
      </c>
      <c r="G24" s="65"/>
      <c r="H24" s="65">
        <v>65665260</v>
      </c>
      <c r="I24" s="65"/>
      <c r="J24" s="65">
        <v>69528950</v>
      </c>
      <c r="K24" s="103"/>
      <c r="L24" s="124"/>
    </row>
    <row r="25" spans="1:16" customFormat="1" ht="18.600000000000001" customHeight="1" thickBot="1" x14ac:dyDescent="0.3">
      <c r="A25" s="44" t="s">
        <v>95</v>
      </c>
      <c r="B25" s="33"/>
      <c r="C25" s="33"/>
      <c r="D25" s="9">
        <f>D23-D24</f>
        <v>229033850</v>
      </c>
      <c r="E25" s="44"/>
      <c r="F25" s="9">
        <f>F23-F24</f>
        <v>526991938</v>
      </c>
      <c r="G25" s="44"/>
      <c r="H25" s="9">
        <f>H23-H24</f>
        <v>255639826</v>
      </c>
      <c r="I25" s="44"/>
      <c r="J25" s="9">
        <f>J23-J24</f>
        <v>350656980</v>
      </c>
      <c r="K25" s="103"/>
      <c r="L25" s="124"/>
    </row>
    <row r="26" spans="1:16" customFormat="1" ht="10.35" customHeight="1" thickTop="1" x14ac:dyDescent="0.25">
      <c r="A26" s="1"/>
      <c r="B26" s="6"/>
      <c r="C26" s="6"/>
      <c r="D26" s="2"/>
      <c r="E26" s="155"/>
      <c r="F26" s="2"/>
      <c r="G26" s="155"/>
      <c r="H26" s="155"/>
      <c r="I26" s="155"/>
      <c r="J26" s="155"/>
      <c r="K26" s="103"/>
      <c r="L26" s="124"/>
    </row>
    <row r="27" spans="1:16" customFormat="1" ht="18" customHeight="1" x14ac:dyDescent="0.25">
      <c r="A27" s="44" t="s">
        <v>96</v>
      </c>
      <c r="B27" s="33"/>
      <c r="C27" s="33"/>
      <c r="D27" s="63"/>
      <c r="E27" s="44"/>
      <c r="F27" s="63"/>
      <c r="G27" s="44"/>
      <c r="H27" s="63"/>
      <c r="I27" s="44"/>
      <c r="J27" s="63"/>
      <c r="K27" s="103"/>
      <c r="L27" s="124"/>
    </row>
    <row r="28" spans="1:16" customFormat="1" ht="18" customHeight="1" x14ac:dyDescent="0.25">
      <c r="A28" s="105" t="s">
        <v>97</v>
      </c>
      <c r="B28" s="33"/>
      <c r="C28" s="33"/>
      <c r="D28" s="110"/>
      <c r="E28" s="53"/>
      <c r="F28" s="110"/>
      <c r="G28" s="53"/>
      <c r="H28" s="53"/>
      <c r="I28" s="53"/>
      <c r="J28" s="53"/>
      <c r="K28" s="103"/>
      <c r="L28" s="124"/>
    </row>
    <row r="29" spans="1:16" customFormat="1" ht="18" customHeight="1" x14ac:dyDescent="0.25">
      <c r="A29" t="s">
        <v>98</v>
      </c>
      <c r="B29" s="33"/>
      <c r="C29" s="33"/>
      <c r="D29" s="52">
        <v>-6627333.2999999989</v>
      </c>
      <c r="E29" s="53"/>
      <c r="F29" s="52">
        <v>-196163</v>
      </c>
      <c r="G29" s="53"/>
      <c r="H29" s="61">
        <v>0</v>
      </c>
      <c r="I29" s="53"/>
      <c r="J29" s="61">
        <v>0</v>
      </c>
      <c r="K29" s="103"/>
      <c r="L29" s="124"/>
    </row>
    <row r="30" spans="1:16" customFormat="1" ht="18" customHeight="1" x14ac:dyDescent="0.25">
      <c r="A30" t="s">
        <v>99</v>
      </c>
      <c r="B30" s="33"/>
      <c r="C30" s="33"/>
      <c r="D30" s="52"/>
      <c r="E30" s="53"/>
      <c r="G30" s="53"/>
      <c r="H30" s="61"/>
      <c r="I30" s="53"/>
      <c r="J30" s="52"/>
      <c r="K30" s="103"/>
      <c r="L30" s="124"/>
    </row>
    <row r="31" spans="1:16" customFormat="1" ht="18" customHeight="1" x14ac:dyDescent="0.25">
      <c r="A31" t="s">
        <v>100</v>
      </c>
      <c r="B31" s="33">
        <v>8</v>
      </c>
      <c r="C31" s="33"/>
      <c r="D31" s="145">
        <v>0</v>
      </c>
      <c r="E31" s="52"/>
      <c r="F31" s="120">
        <v>-138413</v>
      </c>
      <c r="G31" s="52"/>
      <c r="H31" s="145">
        <v>0</v>
      </c>
      <c r="I31" s="52"/>
      <c r="J31" s="145">
        <v>0</v>
      </c>
      <c r="K31" s="103"/>
      <c r="L31" s="124"/>
    </row>
    <row r="32" spans="1:16" customFormat="1" ht="18" customHeight="1" x14ac:dyDescent="0.25">
      <c r="A32" s="44" t="s">
        <v>101</v>
      </c>
      <c r="B32" s="33"/>
      <c r="C32" s="33"/>
      <c r="E32" s="53"/>
      <c r="G32" s="53"/>
      <c r="I32" s="53"/>
      <c r="K32" s="103"/>
      <c r="L32" s="124"/>
    </row>
    <row r="33" spans="1:12" customFormat="1" ht="18" customHeight="1" x14ac:dyDescent="0.25">
      <c r="A33" s="44" t="s">
        <v>102</v>
      </c>
      <c r="B33" s="33"/>
      <c r="C33" s="33"/>
      <c r="D33" s="143">
        <f>SUM(D29:D31)</f>
        <v>-6627333.2999999989</v>
      </c>
      <c r="E33" s="144"/>
      <c r="F33" s="143">
        <f>SUM(F29:F31)</f>
        <v>-334576</v>
      </c>
      <c r="G33" s="144"/>
      <c r="H33" s="145">
        <f>SUM(H29:H31)</f>
        <v>0</v>
      </c>
      <c r="I33" s="144"/>
      <c r="J33" s="145">
        <f>SUM(J29:J31)</f>
        <v>0</v>
      </c>
      <c r="K33" s="103"/>
      <c r="L33" s="124"/>
    </row>
    <row r="34" spans="1:12" customFormat="1" ht="7.5" customHeight="1" x14ac:dyDescent="0.25">
      <c r="A34" s="44"/>
      <c r="B34" s="33"/>
      <c r="C34" s="33"/>
      <c r="D34" s="63"/>
      <c r="E34" s="44"/>
      <c r="F34" s="63"/>
      <c r="G34" s="44"/>
      <c r="H34" s="63"/>
      <c r="I34" s="44"/>
      <c r="J34" s="63"/>
      <c r="K34" s="103"/>
      <c r="L34" s="124"/>
    </row>
    <row r="35" spans="1:12" customFormat="1" ht="17.45" customHeight="1" x14ac:dyDescent="0.25">
      <c r="A35" t="s">
        <v>103</v>
      </c>
      <c r="B35" s="33">
        <v>12</v>
      </c>
      <c r="C35" s="33"/>
      <c r="D35" s="65">
        <v>192055</v>
      </c>
      <c r="E35" s="44"/>
      <c r="F35" s="61">
        <v>0</v>
      </c>
      <c r="G35" s="44"/>
      <c r="H35" s="61">
        <v>0</v>
      </c>
      <c r="I35" s="44"/>
      <c r="J35" s="61">
        <v>0</v>
      </c>
      <c r="K35" s="103"/>
      <c r="L35" s="124"/>
    </row>
    <row r="36" spans="1:12" customFormat="1" ht="17.45" customHeight="1" x14ac:dyDescent="0.25">
      <c r="A36" t="s">
        <v>104</v>
      </c>
      <c r="B36" s="33">
        <v>23</v>
      </c>
      <c r="C36" s="33"/>
      <c r="D36" s="52">
        <v>-38411</v>
      </c>
      <c r="E36" s="44"/>
      <c r="F36" s="145">
        <v>0</v>
      </c>
      <c r="G36" s="44"/>
      <c r="H36" s="145">
        <v>0</v>
      </c>
      <c r="I36" s="44"/>
      <c r="J36" s="145">
        <v>0</v>
      </c>
      <c r="K36" s="103"/>
      <c r="L36" s="124"/>
    </row>
    <row r="37" spans="1:12" customFormat="1" ht="17.45" customHeight="1" x14ac:dyDescent="0.25">
      <c r="A37" s="44" t="s">
        <v>105</v>
      </c>
      <c r="B37" s="33"/>
      <c r="C37" s="33"/>
      <c r="D37" s="164">
        <f>SUM(D35:D36)</f>
        <v>153644</v>
      </c>
      <c r="E37" s="44"/>
      <c r="F37" s="60">
        <f>SUM(F35:F36)</f>
        <v>0</v>
      </c>
      <c r="G37" s="44"/>
      <c r="H37" s="60">
        <f>SUM(H35:H36)</f>
        <v>0</v>
      </c>
      <c r="I37" s="44"/>
      <c r="J37" s="60">
        <f>SUM(J35:J36)</f>
        <v>0</v>
      </c>
      <c r="K37" s="103"/>
      <c r="L37" s="124"/>
    </row>
    <row r="38" spans="1:12" customFormat="1" ht="7.5" customHeight="1" x14ac:dyDescent="0.25">
      <c r="A38" s="44"/>
      <c r="B38" s="33"/>
      <c r="C38" s="33"/>
      <c r="D38" s="63"/>
      <c r="E38" s="44"/>
      <c r="F38" s="63"/>
      <c r="G38" s="44"/>
      <c r="H38" s="63"/>
      <c r="I38" s="44"/>
      <c r="J38" s="63"/>
      <c r="K38" s="103"/>
      <c r="L38" s="124"/>
    </row>
    <row r="39" spans="1:12" customFormat="1" ht="18" customHeight="1" x14ac:dyDescent="0.25">
      <c r="A39" s="44" t="s">
        <v>106</v>
      </c>
      <c r="E39" s="44"/>
      <c r="G39" s="44"/>
      <c r="H39" s="63"/>
      <c r="I39" s="44"/>
      <c r="J39" s="63"/>
      <c r="K39" s="103"/>
      <c r="L39" s="124"/>
    </row>
    <row r="40" spans="1:12" customFormat="1" ht="18" customHeight="1" x14ac:dyDescent="0.25">
      <c r="A40" s="44" t="s">
        <v>107</v>
      </c>
      <c r="B40" s="33"/>
      <c r="C40" s="33"/>
      <c r="D40" s="143">
        <f>SUM(D33,D37)</f>
        <v>-6473689.2999999989</v>
      </c>
      <c r="E40" s="59"/>
      <c r="F40" s="143">
        <f>SUM(F33,F37)</f>
        <v>-334576</v>
      </c>
      <c r="G40" s="59"/>
      <c r="H40" s="145">
        <f>SUM(H33,H37)</f>
        <v>0</v>
      </c>
      <c r="I40" s="163"/>
      <c r="J40" s="145">
        <f>SUM(J33,J37)</f>
        <v>0</v>
      </c>
      <c r="K40" s="103"/>
      <c r="L40" s="124"/>
    </row>
    <row r="41" spans="1:12" customFormat="1" ht="18" customHeight="1" thickBot="1" x14ac:dyDescent="0.3">
      <c r="A41" s="44" t="s">
        <v>108</v>
      </c>
      <c r="B41" s="33"/>
      <c r="C41" s="33"/>
      <c r="D41" s="64">
        <f>SUM(D25,D40)</f>
        <v>222560160.69999999</v>
      </c>
      <c r="E41" s="44"/>
      <c r="F41" s="64">
        <f>SUM(F25,F40)</f>
        <v>526657362</v>
      </c>
      <c r="G41" s="44"/>
      <c r="H41" s="64">
        <f>SUM(H25,H40)</f>
        <v>255639826</v>
      </c>
      <c r="I41" s="44"/>
      <c r="J41" s="64">
        <f>SUM(J25,J40)</f>
        <v>350656980</v>
      </c>
      <c r="K41" s="103"/>
      <c r="L41" s="124"/>
    </row>
    <row r="42" spans="1:12" customFormat="1" ht="8.25" customHeight="1" thickTop="1" x14ac:dyDescent="0.25">
      <c r="A42" s="44"/>
      <c r="B42" s="33"/>
      <c r="C42" s="33"/>
      <c r="D42" s="63"/>
      <c r="E42" s="44"/>
      <c r="F42" s="63"/>
      <c r="G42" s="44"/>
      <c r="H42" s="63"/>
      <c r="I42" s="44"/>
      <c r="J42" s="63"/>
      <c r="K42" s="103"/>
      <c r="L42" s="124"/>
    </row>
    <row r="43" spans="1:12" customFormat="1" ht="18" customHeight="1" x14ac:dyDescent="0.25">
      <c r="A43" s="44" t="s">
        <v>109</v>
      </c>
      <c r="B43" s="33"/>
      <c r="C43" s="33"/>
      <c r="D43" s="63"/>
      <c r="E43" s="44"/>
      <c r="F43" s="63"/>
      <c r="G43" s="44"/>
      <c r="H43" s="63"/>
      <c r="I43" s="44"/>
      <c r="J43" s="63"/>
      <c r="K43" s="103"/>
      <c r="L43" s="124"/>
    </row>
    <row r="44" spans="1:12" customFormat="1" ht="18" customHeight="1" x14ac:dyDescent="0.25">
      <c r="A44" t="s">
        <v>110</v>
      </c>
      <c r="B44" s="33"/>
      <c r="C44" s="33"/>
      <c r="D44" s="110">
        <f>D46-D45</f>
        <v>261060633</v>
      </c>
      <c r="F44" s="110">
        <v>607113522</v>
      </c>
      <c r="G44" s="110"/>
      <c r="H44" s="110">
        <f>H46-H45</f>
        <v>255639826</v>
      </c>
      <c r="I44" s="110"/>
      <c r="J44" s="110">
        <f>J46-J45</f>
        <v>350656980</v>
      </c>
      <c r="K44" s="103"/>
      <c r="L44" s="124"/>
    </row>
    <row r="45" spans="1:12" customFormat="1" ht="18" customHeight="1" x14ac:dyDescent="0.25">
      <c r="A45" t="s">
        <v>111</v>
      </c>
      <c r="B45" s="33">
        <v>10</v>
      </c>
      <c r="C45" s="33"/>
      <c r="D45" s="127">
        <v>-32026783</v>
      </c>
      <c r="F45" s="35">
        <v>-80121584</v>
      </c>
      <c r="H45" s="35">
        <v>0</v>
      </c>
      <c r="I45" s="61"/>
      <c r="J45" s="35">
        <v>0</v>
      </c>
      <c r="K45" s="128"/>
      <c r="L45" s="124"/>
    </row>
    <row r="46" spans="1:12" customFormat="1" ht="18" customHeight="1" thickBot="1" x14ac:dyDescent="0.3">
      <c r="A46" s="1" t="s">
        <v>112</v>
      </c>
      <c r="B46" s="33"/>
      <c r="C46" s="33"/>
      <c r="D46" s="9">
        <f>D25</f>
        <v>229033850</v>
      </c>
      <c r="E46" s="155"/>
      <c r="F46" s="9">
        <f>F25</f>
        <v>526991938</v>
      </c>
      <c r="G46" s="155"/>
      <c r="H46" s="9">
        <f>H25</f>
        <v>255639826</v>
      </c>
      <c r="I46" s="155"/>
      <c r="J46" s="9">
        <f>J25</f>
        <v>350656980</v>
      </c>
      <c r="K46" s="103"/>
      <c r="L46" s="124"/>
    </row>
    <row r="47" spans="1:12" customFormat="1" ht="8.25" customHeight="1" thickTop="1" x14ac:dyDescent="0.25">
      <c r="A47" s="44"/>
      <c r="B47" s="33"/>
      <c r="C47" s="33"/>
      <c r="D47" s="63"/>
      <c r="E47" s="44"/>
      <c r="F47" s="63"/>
      <c r="G47" s="44"/>
      <c r="H47" s="63"/>
      <c r="I47" s="44"/>
      <c r="J47" s="63"/>
      <c r="K47" s="103"/>
      <c r="L47" s="124"/>
    </row>
    <row r="48" spans="1:12" customFormat="1" ht="18" customHeight="1" x14ac:dyDescent="0.25">
      <c r="A48" s="1" t="s">
        <v>113</v>
      </c>
      <c r="B48" s="6"/>
      <c r="C48" s="6"/>
      <c r="D48" s="155"/>
      <c r="E48" s="155"/>
      <c r="F48" s="155"/>
      <c r="G48" s="155"/>
      <c r="H48" s="155"/>
      <c r="I48" s="155"/>
      <c r="J48" s="155"/>
      <c r="K48" s="103"/>
      <c r="L48" s="124"/>
    </row>
    <row r="49" spans="1:14" customFormat="1" ht="18" customHeight="1" x14ac:dyDescent="0.25">
      <c r="A49" s="25" t="s">
        <v>114</v>
      </c>
      <c r="B49" s="6"/>
      <c r="C49" s="6"/>
      <c r="D49" s="65">
        <f>D51-D50</f>
        <v>255987722.69999999</v>
      </c>
      <c r="F49" s="65">
        <v>609094987</v>
      </c>
      <c r="H49" s="65">
        <f>H51-H50</f>
        <v>255639826</v>
      </c>
      <c r="J49" s="65">
        <f>J51-J50</f>
        <v>350656980</v>
      </c>
      <c r="K49" s="103"/>
      <c r="L49" s="124"/>
    </row>
    <row r="50" spans="1:14" customFormat="1" ht="18" customHeight="1" x14ac:dyDescent="0.25">
      <c r="A50" s="25" t="s">
        <v>115</v>
      </c>
      <c r="B50" s="3">
        <v>10</v>
      </c>
      <c r="C50" s="6"/>
      <c r="D50" s="127">
        <f>'SCE (conso)9'!Y29</f>
        <v>-33427562</v>
      </c>
      <c r="F50" s="127">
        <v>-82437625</v>
      </c>
      <c r="H50" s="35">
        <v>0</v>
      </c>
      <c r="I50" s="61"/>
      <c r="J50" s="35">
        <v>0</v>
      </c>
      <c r="K50" s="128"/>
      <c r="L50" s="128"/>
      <c r="N50" s="128"/>
    </row>
    <row r="51" spans="1:14" customFormat="1" ht="18" customHeight="1" thickBot="1" x14ac:dyDescent="0.3">
      <c r="A51" s="1" t="s">
        <v>116</v>
      </c>
      <c r="B51" s="6"/>
      <c r="C51" s="6"/>
      <c r="D51" s="9">
        <f>D41</f>
        <v>222560160.69999999</v>
      </c>
      <c r="E51" s="155"/>
      <c r="F51" s="9">
        <f>SUM(F49:F50)</f>
        <v>526657362</v>
      </c>
      <c r="G51" s="155"/>
      <c r="H51" s="9">
        <f>H41</f>
        <v>255639826</v>
      </c>
      <c r="I51" s="155"/>
      <c r="J51" s="9">
        <f>J41</f>
        <v>350656980</v>
      </c>
      <c r="K51" s="103"/>
      <c r="L51" s="124"/>
    </row>
    <row r="52" spans="1:14" customFormat="1" ht="8.25" customHeight="1" thickTop="1" x14ac:dyDescent="0.25">
      <c r="A52" s="1"/>
      <c r="B52" s="33"/>
      <c r="C52" s="33"/>
      <c r="D52" s="155"/>
      <c r="E52" s="155"/>
      <c r="F52" s="155"/>
      <c r="G52" s="155"/>
      <c r="H52" s="155"/>
      <c r="I52" s="155"/>
      <c r="J52" s="155"/>
      <c r="K52" s="103"/>
      <c r="L52" s="124"/>
    </row>
    <row r="53" spans="1:14" customFormat="1" ht="18" customHeight="1" x14ac:dyDescent="0.25">
      <c r="A53" s="67" t="s">
        <v>117</v>
      </c>
      <c r="B53" s="33">
        <v>24</v>
      </c>
      <c r="C53" s="33"/>
      <c r="D53" s="66"/>
      <c r="E53" s="67"/>
      <c r="F53" s="66"/>
      <c r="G53" s="67"/>
      <c r="H53" s="67"/>
      <c r="I53" s="67"/>
      <c r="J53" s="67"/>
      <c r="K53" s="103"/>
      <c r="L53" s="124"/>
    </row>
    <row r="54" spans="1:14" customFormat="1" ht="18" customHeight="1" thickBot="1" x14ac:dyDescent="0.3">
      <c r="A54" s="38" t="s">
        <v>118</v>
      </c>
      <c r="B54" s="33"/>
      <c r="C54" s="33"/>
      <c r="D54" s="68">
        <v>0.32</v>
      </c>
      <c r="E54" s="69"/>
      <c r="F54" s="68">
        <v>0.84</v>
      </c>
      <c r="G54" s="69"/>
      <c r="H54" s="68">
        <v>0.31</v>
      </c>
      <c r="I54" s="69"/>
      <c r="J54" s="68">
        <v>0.49</v>
      </c>
      <c r="K54" s="103"/>
      <c r="L54" s="124"/>
    </row>
    <row r="55" spans="1:14" customFormat="1" ht="18.75" customHeight="1" thickTop="1" x14ac:dyDescent="0.25">
      <c r="A55" s="1"/>
      <c r="B55" s="6"/>
      <c r="C55" s="6"/>
      <c r="D55" s="155"/>
      <c r="E55" s="155"/>
      <c r="F55" s="155"/>
      <c r="G55" s="155"/>
      <c r="H55" s="155"/>
      <c r="I55" s="155"/>
      <c r="J55" s="155"/>
    </row>
    <row r="56" spans="1:14" customFormat="1" ht="19.5" customHeight="1" x14ac:dyDescent="0.25">
      <c r="A56" s="44"/>
      <c r="B56" s="33"/>
      <c r="C56" s="33"/>
      <c r="E56" s="44"/>
      <c r="G56" s="44"/>
      <c r="H56" s="63"/>
      <c r="I56" s="44"/>
      <c r="J56" s="63"/>
    </row>
    <row r="57" spans="1:14" customFormat="1" ht="18.75" customHeight="1" x14ac:dyDescent="0.25">
      <c r="A57" s="44"/>
      <c r="B57" s="33"/>
      <c r="C57" s="33"/>
      <c r="D57" s="63"/>
      <c r="E57" s="44"/>
      <c r="F57" s="63"/>
      <c r="G57" s="44"/>
      <c r="H57" s="63"/>
      <c r="I57" s="44"/>
      <c r="J57" s="63"/>
    </row>
    <row r="58" spans="1:14" customFormat="1" ht="18.75" customHeight="1" x14ac:dyDescent="0.25">
      <c r="A58" s="44"/>
      <c r="B58" s="33"/>
      <c r="C58" s="33"/>
      <c r="D58" s="63"/>
      <c r="E58" s="44"/>
      <c r="F58" s="63"/>
      <c r="G58" s="44"/>
      <c r="H58" s="63"/>
      <c r="I58" s="44"/>
      <c r="J58" s="63"/>
    </row>
    <row r="59" spans="1:14" customFormat="1" ht="18.75" customHeight="1" x14ac:dyDescent="0.25"/>
    <row r="60" spans="1:14" customFormat="1" ht="18.75" customHeight="1" x14ac:dyDescent="0.25"/>
    <row r="61" spans="1:14" customFormat="1" ht="18.75" customHeight="1" x14ac:dyDescent="0.25"/>
    <row r="62" spans="1:14" s="2" customFormat="1" ht="18.75" customHeight="1" x14ac:dyDescent="0.25">
      <c r="K62" s="57"/>
    </row>
    <row r="63" spans="1:14" s="2" customFormat="1" ht="18.75" customHeight="1" x14ac:dyDescent="0.25">
      <c r="K63" s="57"/>
    </row>
    <row r="64" spans="1:14" s="2" customFormat="1" ht="18.75" customHeight="1" x14ac:dyDescent="0.25">
      <c r="K64" s="57"/>
    </row>
    <row r="65" spans="11:11" s="2" customFormat="1" ht="18.75" customHeight="1" x14ac:dyDescent="0.25">
      <c r="K65" s="57"/>
    </row>
    <row r="66" spans="11:11" s="2" customFormat="1" ht="18.75" customHeight="1" x14ac:dyDescent="0.25">
      <c r="K66" s="57"/>
    </row>
    <row r="67" spans="11:11" s="2" customFormat="1" ht="18.75" customHeight="1" x14ac:dyDescent="0.25">
      <c r="K67" s="57"/>
    </row>
    <row r="68" spans="11:11" s="2" customFormat="1" ht="18.75" customHeight="1" x14ac:dyDescent="0.25">
      <c r="K68" s="57"/>
    </row>
    <row r="69" spans="11:11" customFormat="1" ht="18.75" customHeight="1" x14ac:dyDescent="0.25"/>
    <row r="70" spans="11:11" customFormat="1" ht="18.75" customHeight="1" x14ac:dyDescent="0.25"/>
    <row r="85" spans="8:10" ht="18.75" customHeight="1" x14ac:dyDescent="0.25">
      <c r="H85" s="28"/>
      <c r="I85" s="28"/>
      <c r="J85" s="28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8" firstPageNumber="7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5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37"/>
  <sheetViews>
    <sheetView zoomScale="86" zoomScaleNormal="86" zoomScaleSheetLayoutView="56" zoomScalePageLayoutView="83" workbookViewId="0">
      <selection activeCell="E18" sqref="E18"/>
    </sheetView>
  </sheetViews>
  <sheetFormatPr defaultColWidth="9.140625" defaultRowHeight="15" x14ac:dyDescent="0.25"/>
  <cols>
    <col min="1" max="1" width="80.5703125" customWidth="1"/>
    <col min="2" max="2" width="5.42578125" bestFit="1" customWidth="1"/>
    <col min="3" max="3" width="13.7109375" customWidth="1"/>
    <col min="4" max="4" width="1.140625" customWidth="1"/>
    <col min="5" max="5" width="13.5703125" customWidth="1"/>
    <col min="6" max="6" width="1.140625" customWidth="1"/>
    <col min="7" max="7" width="13.5703125" customWidth="1"/>
    <col min="8" max="8" width="1" customWidth="1"/>
    <col min="9" max="9" width="13.5703125" customWidth="1"/>
    <col min="10" max="10" width="1.140625" customWidth="1"/>
    <col min="11" max="11" width="13.7109375" customWidth="1"/>
    <col min="12" max="12" width="1.140625" customWidth="1"/>
    <col min="13" max="13" width="13.7109375" customWidth="1"/>
    <col min="14" max="14" width="1.140625" customWidth="1"/>
    <col min="15" max="15" width="14.7109375" bestFit="1" customWidth="1"/>
    <col min="16" max="16" width="1.140625" customWidth="1"/>
    <col min="17" max="17" width="13.7109375" customWidth="1"/>
    <col min="18" max="18" width="1.140625" customWidth="1"/>
    <col min="19" max="19" width="13.5703125" customWidth="1"/>
    <col min="20" max="20" width="1" customWidth="1"/>
    <col min="21" max="21" width="15.140625" customWidth="1"/>
    <col min="22" max="22" width="1.140625" customWidth="1"/>
    <col min="23" max="23" width="15.7109375" bestFit="1" customWidth="1"/>
    <col min="24" max="24" width="1.140625" customWidth="1"/>
    <col min="25" max="25" width="15.85546875" bestFit="1" customWidth="1"/>
    <col min="26" max="26" width="1.140625" customWidth="1"/>
    <col min="27" max="27" width="15.7109375" bestFit="1" customWidth="1"/>
    <col min="28" max="28" width="1.140625" customWidth="1"/>
    <col min="29" max="29" width="13.5703125" customWidth="1"/>
    <col min="30" max="30" width="1.140625" customWidth="1"/>
    <col min="31" max="31" width="15.7109375" bestFit="1" customWidth="1"/>
    <col min="32" max="32" width="17.5703125" customWidth="1"/>
    <col min="33" max="33" width="10.5703125" bestFit="1" customWidth="1"/>
    <col min="34" max="34" width="9.5703125" bestFit="1" customWidth="1"/>
  </cols>
  <sheetData>
    <row r="1" spans="1:31" s="107" customFormat="1" ht="20.25" customHeight="1" x14ac:dyDescent="0.3">
      <c r="A1" s="7" t="s">
        <v>0</v>
      </c>
      <c r="B1" s="7"/>
      <c r="C1" s="72"/>
      <c r="D1" s="73"/>
      <c r="E1" s="73"/>
      <c r="F1" s="73"/>
      <c r="G1" s="74"/>
      <c r="H1" s="74"/>
      <c r="I1" s="74"/>
      <c r="J1" s="74"/>
      <c r="K1" s="74"/>
      <c r="L1" s="74"/>
      <c r="M1" s="74"/>
      <c r="N1" s="73"/>
      <c r="O1" s="74"/>
      <c r="P1" s="73"/>
      <c r="Q1" s="72"/>
      <c r="R1" s="73"/>
      <c r="S1" s="72"/>
      <c r="T1" s="72"/>
      <c r="U1" s="72"/>
      <c r="V1" s="73"/>
      <c r="W1" s="74"/>
      <c r="X1" s="73"/>
      <c r="Y1" s="72"/>
      <c r="Z1" s="73"/>
      <c r="AA1" s="72"/>
      <c r="AB1" s="73"/>
      <c r="AC1" s="72"/>
      <c r="AD1" s="73"/>
      <c r="AE1" s="74"/>
    </row>
    <row r="2" spans="1:31" ht="20.25" customHeight="1" x14ac:dyDescent="0.25">
      <c r="A2" s="12" t="s">
        <v>119</v>
      </c>
      <c r="B2" s="12"/>
      <c r="C2" s="10"/>
      <c r="D2" s="89"/>
      <c r="E2" s="89"/>
      <c r="F2" s="89"/>
      <c r="G2" s="15"/>
      <c r="H2" s="15"/>
      <c r="I2" s="15"/>
      <c r="J2" s="15"/>
      <c r="K2" s="15"/>
      <c r="L2" s="15"/>
      <c r="M2" s="15"/>
      <c r="N2" s="89"/>
      <c r="O2" s="15"/>
      <c r="P2" s="89"/>
      <c r="Q2" s="10"/>
      <c r="R2" s="89"/>
      <c r="S2" s="10"/>
      <c r="T2" s="10"/>
      <c r="U2" s="10"/>
      <c r="V2" s="89"/>
      <c r="W2" s="15"/>
      <c r="X2" s="89"/>
      <c r="Y2" s="10"/>
      <c r="Z2" s="89"/>
      <c r="AA2" s="10"/>
      <c r="AB2" s="89"/>
      <c r="AC2" s="10"/>
      <c r="AD2" s="89"/>
      <c r="AE2" s="15"/>
    </row>
    <row r="3" spans="1:31" ht="20.25" customHeight="1" x14ac:dyDescent="0.25">
      <c r="A3" s="12"/>
      <c r="B3" s="12"/>
      <c r="C3" s="10"/>
      <c r="D3" s="89"/>
      <c r="E3" s="89"/>
      <c r="F3" s="89"/>
      <c r="G3" s="15"/>
      <c r="H3" s="15"/>
      <c r="I3" s="15"/>
      <c r="J3" s="15"/>
      <c r="K3" s="15"/>
      <c r="L3" s="15"/>
      <c r="M3" s="15"/>
      <c r="N3" s="89"/>
      <c r="O3" s="15"/>
      <c r="P3" s="89"/>
      <c r="Q3" s="10"/>
      <c r="R3" s="89"/>
      <c r="S3" s="10"/>
      <c r="T3" s="10"/>
      <c r="U3" s="10"/>
      <c r="V3" s="89"/>
      <c r="W3" s="15"/>
      <c r="X3" s="89"/>
      <c r="Y3" s="10"/>
      <c r="Z3" s="89"/>
      <c r="AA3" s="10"/>
      <c r="AB3" s="89"/>
      <c r="AC3" s="10"/>
      <c r="AD3" s="89"/>
      <c r="AE3" s="15"/>
    </row>
    <row r="4" spans="1:31" ht="20.25" customHeight="1" x14ac:dyDescent="0.25">
      <c r="A4" s="1"/>
      <c r="B4" s="1"/>
      <c r="C4" s="205" t="s">
        <v>120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</row>
    <row r="5" spans="1:31" ht="20.25" customHeight="1" x14ac:dyDescent="0.25">
      <c r="A5" s="1"/>
      <c r="B5" s="1"/>
      <c r="C5" s="167"/>
      <c r="D5" s="167"/>
      <c r="E5" s="167"/>
      <c r="F5" s="167"/>
      <c r="G5" s="21"/>
      <c r="H5" s="21"/>
      <c r="I5" s="21"/>
      <c r="J5" s="21"/>
      <c r="K5" s="21"/>
      <c r="L5" s="21"/>
      <c r="M5" s="208" t="s">
        <v>121</v>
      </c>
      <c r="N5" s="208"/>
      <c r="O5" s="208"/>
      <c r="P5" s="167"/>
      <c r="Q5" s="208" t="s">
        <v>73</v>
      </c>
      <c r="R5" s="208"/>
      <c r="S5" s="208"/>
      <c r="T5" s="208"/>
      <c r="U5" s="208"/>
      <c r="V5" s="208"/>
      <c r="W5" s="208"/>
      <c r="X5" s="208"/>
      <c r="Y5" s="208"/>
      <c r="Z5" s="167"/>
      <c r="AA5" s="167"/>
      <c r="AB5" s="167"/>
      <c r="AC5" s="167"/>
      <c r="AD5" s="167"/>
      <c r="AE5" s="167"/>
    </row>
    <row r="6" spans="1:31" ht="20.25" customHeight="1" x14ac:dyDescent="0.25">
      <c r="A6" s="1"/>
      <c r="B6" s="1"/>
      <c r="C6" s="167"/>
      <c r="D6" s="167"/>
      <c r="E6" s="167"/>
      <c r="F6" s="167"/>
      <c r="G6" s="21"/>
      <c r="H6" s="21"/>
      <c r="I6" s="21"/>
      <c r="J6" s="21"/>
      <c r="K6" s="21"/>
      <c r="L6" s="21"/>
      <c r="M6" s="21"/>
      <c r="N6" s="21"/>
      <c r="O6" s="21"/>
      <c r="P6" s="167"/>
      <c r="Q6" s="21"/>
      <c r="R6" s="21"/>
      <c r="S6" s="21"/>
      <c r="T6" s="21"/>
      <c r="U6" s="21" t="s">
        <v>122</v>
      </c>
      <c r="V6" s="21"/>
      <c r="W6" s="21"/>
      <c r="X6" s="21"/>
      <c r="Y6" s="21"/>
      <c r="Z6" s="167"/>
      <c r="AA6" s="167"/>
      <c r="AB6" s="167"/>
      <c r="AC6" s="167"/>
      <c r="AD6" s="167"/>
      <c r="AE6" s="167"/>
    </row>
    <row r="7" spans="1:31" ht="20.25" customHeight="1" x14ac:dyDescent="0.25">
      <c r="A7" s="2"/>
      <c r="B7" s="2"/>
      <c r="C7" s="21" t="s">
        <v>123</v>
      </c>
      <c r="D7" s="21"/>
      <c r="E7" s="45" t="s">
        <v>124</v>
      </c>
      <c r="F7" s="21"/>
      <c r="G7" s="21"/>
      <c r="H7" s="21"/>
      <c r="I7" s="21"/>
      <c r="J7" s="21"/>
      <c r="K7" s="21" t="s">
        <v>125</v>
      </c>
      <c r="L7" s="21"/>
      <c r="M7" s="21"/>
      <c r="N7" s="21"/>
      <c r="P7" s="21"/>
      <c r="Q7" s="21"/>
      <c r="R7" s="21"/>
      <c r="S7" s="21" t="s">
        <v>126</v>
      </c>
      <c r="T7" s="21"/>
      <c r="U7" s="21" t="s">
        <v>127</v>
      </c>
      <c r="V7" s="21"/>
      <c r="W7" s="21"/>
      <c r="X7" s="21"/>
      <c r="Z7" s="21"/>
      <c r="AA7" s="21" t="s">
        <v>76</v>
      </c>
      <c r="AB7" s="21"/>
      <c r="AD7" s="21"/>
      <c r="AE7" s="90"/>
    </row>
    <row r="8" spans="1:31" ht="20.25" customHeight="1" x14ac:dyDescent="0.25">
      <c r="A8" s="2"/>
      <c r="B8" s="2"/>
      <c r="C8" s="21" t="s">
        <v>128</v>
      </c>
      <c r="D8" s="21"/>
      <c r="E8" s="45" t="s">
        <v>129</v>
      </c>
      <c r="F8" s="21"/>
      <c r="G8" s="21"/>
      <c r="H8" s="21"/>
      <c r="I8" s="21" t="s">
        <v>125</v>
      </c>
      <c r="J8" s="21"/>
      <c r="K8" s="21" t="s">
        <v>130</v>
      </c>
      <c r="L8" s="21"/>
      <c r="N8" s="21"/>
      <c r="O8" s="21" t="s">
        <v>131</v>
      </c>
      <c r="P8" s="21"/>
      <c r="R8" s="21"/>
      <c r="S8" s="21" t="s">
        <v>132</v>
      </c>
      <c r="T8" s="21"/>
      <c r="U8" s="21" t="s">
        <v>133</v>
      </c>
      <c r="V8" s="21"/>
      <c r="W8" s="21"/>
      <c r="X8" s="21"/>
      <c r="Y8" s="21" t="s">
        <v>134</v>
      </c>
      <c r="Z8" s="21"/>
      <c r="AA8" s="21" t="s">
        <v>135</v>
      </c>
      <c r="AB8" s="21"/>
      <c r="AC8" s="168" t="s">
        <v>136</v>
      </c>
      <c r="AD8" s="21"/>
    </row>
    <row r="9" spans="1:31" ht="20.25" customHeight="1" x14ac:dyDescent="0.25">
      <c r="A9" s="2"/>
      <c r="B9" s="2"/>
      <c r="C9" s="21" t="s">
        <v>137</v>
      </c>
      <c r="D9" s="21"/>
      <c r="E9" s="139" t="s">
        <v>138</v>
      </c>
      <c r="F9" s="21"/>
      <c r="G9" s="21" t="s">
        <v>139</v>
      </c>
      <c r="H9" s="21"/>
      <c r="I9" s="21" t="s">
        <v>140</v>
      </c>
      <c r="J9" s="21"/>
      <c r="K9" s="21" t="s">
        <v>141</v>
      </c>
      <c r="L9" s="21"/>
      <c r="M9" s="21" t="s">
        <v>142</v>
      </c>
      <c r="N9" s="21"/>
      <c r="O9" s="21" t="s">
        <v>143</v>
      </c>
      <c r="P9" s="21"/>
      <c r="Q9" s="21" t="s">
        <v>144</v>
      </c>
      <c r="R9" s="21"/>
      <c r="S9" s="21" t="s">
        <v>145</v>
      </c>
      <c r="T9" s="21"/>
      <c r="U9" s="21" t="s">
        <v>146</v>
      </c>
      <c r="V9" s="21"/>
      <c r="W9" s="21" t="s">
        <v>147</v>
      </c>
      <c r="X9" s="21"/>
      <c r="Y9" s="21" t="s">
        <v>148</v>
      </c>
      <c r="Z9" s="21"/>
      <c r="AA9" s="21" t="s">
        <v>149</v>
      </c>
      <c r="AB9" s="21"/>
      <c r="AC9" s="21" t="s">
        <v>150</v>
      </c>
      <c r="AD9" s="21"/>
      <c r="AE9" s="21" t="s">
        <v>151</v>
      </c>
    </row>
    <row r="10" spans="1:31" ht="20.25" customHeight="1" x14ac:dyDescent="0.25">
      <c r="A10" s="2"/>
      <c r="B10" s="3" t="s">
        <v>7</v>
      </c>
      <c r="C10" s="21" t="s">
        <v>152</v>
      </c>
      <c r="D10" s="21"/>
      <c r="E10" s="45" t="s">
        <v>153</v>
      </c>
      <c r="F10" s="21"/>
      <c r="G10" s="21" t="s">
        <v>154</v>
      </c>
      <c r="H10" s="21"/>
      <c r="I10" s="21" t="s">
        <v>155</v>
      </c>
      <c r="J10" s="21"/>
      <c r="K10" s="21" t="s">
        <v>156</v>
      </c>
      <c r="L10" s="21"/>
      <c r="M10" s="21" t="s">
        <v>157</v>
      </c>
      <c r="N10" s="21"/>
      <c r="O10" s="21" t="s">
        <v>158</v>
      </c>
      <c r="P10" s="21"/>
      <c r="Q10" s="21" t="s">
        <v>157</v>
      </c>
      <c r="R10" s="21"/>
      <c r="S10" s="21" t="s">
        <v>159</v>
      </c>
      <c r="T10" s="21"/>
      <c r="U10" s="21" t="s">
        <v>160</v>
      </c>
      <c r="V10" s="21"/>
      <c r="W10" s="21" t="s">
        <v>161</v>
      </c>
      <c r="X10" s="21"/>
      <c r="Y10" s="21" t="s">
        <v>162</v>
      </c>
      <c r="Z10" s="21"/>
      <c r="AA10" s="21" t="s">
        <v>163</v>
      </c>
      <c r="AB10" s="21"/>
      <c r="AC10" s="21" t="s">
        <v>164</v>
      </c>
      <c r="AD10" s="21"/>
      <c r="AE10" s="21" t="s">
        <v>162</v>
      </c>
    </row>
    <row r="11" spans="1:31" ht="20.25" customHeight="1" x14ac:dyDescent="0.25">
      <c r="A11" s="2"/>
      <c r="B11" s="2"/>
      <c r="C11" s="204" t="s">
        <v>10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</row>
    <row r="12" spans="1:31" ht="20.25" customHeight="1" x14ac:dyDescent="0.25">
      <c r="A12" s="2" t="s">
        <v>165</v>
      </c>
      <c r="B12" s="2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</row>
    <row r="13" spans="1:31" ht="20.25" customHeight="1" x14ac:dyDescent="0.25">
      <c r="A13" s="2" t="s">
        <v>166</v>
      </c>
      <c r="B13" s="2"/>
      <c r="C13" s="8">
        <v>681479688</v>
      </c>
      <c r="D13" s="92"/>
      <c r="E13" s="8">
        <v>14200000</v>
      </c>
      <c r="F13" s="92"/>
      <c r="G13" s="8">
        <v>342170431</v>
      </c>
      <c r="H13" s="8"/>
      <c r="I13" s="8">
        <v>17395000</v>
      </c>
      <c r="J13" s="8"/>
      <c r="K13" s="8">
        <v>0</v>
      </c>
      <c r="L13" s="8"/>
      <c r="M13" s="8">
        <v>108695924</v>
      </c>
      <c r="N13" s="92"/>
      <c r="O13" s="8">
        <v>-413287182</v>
      </c>
      <c r="P13" s="8"/>
      <c r="Q13" s="8">
        <v>-11052735</v>
      </c>
      <c r="R13" s="8"/>
      <c r="S13" s="8">
        <v>-7872929</v>
      </c>
      <c r="T13" s="92"/>
      <c r="U13" s="8">
        <v>1618329</v>
      </c>
      <c r="V13" s="8"/>
      <c r="W13" s="92">
        <v>1597500387</v>
      </c>
      <c r="X13" s="8"/>
      <c r="Y13" s="155">
        <f>SUM(Q13:W13)</f>
        <v>1580193052</v>
      </c>
      <c r="Z13" s="92"/>
      <c r="AA13" s="155">
        <f>SUM(Y13,C13:O13)</f>
        <v>2330846913</v>
      </c>
      <c r="AB13" s="8"/>
      <c r="AC13" s="92">
        <v>-25879498</v>
      </c>
      <c r="AD13" s="8"/>
      <c r="AE13" s="155">
        <f>SUM(AA13:AC13)</f>
        <v>2304967415</v>
      </c>
    </row>
    <row r="14" spans="1:31" ht="20.25" customHeight="1" x14ac:dyDescent="0.25">
      <c r="A14" s="2"/>
      <c r="B14" s="2"/>
      <c r="C14" s="8"/>
      <c r="D14" s="92"/>
      <c r="E14" s="8"/>
      <c r="F14" s="92"/>
      <c r="G14" s="8"/>
      <c r="H14" s="8"/>
      <c r="I14" s="8"/>
      <c r="J14" s="8"/>
      <c r="K14" s="8"/>
      <c r="L14" s="8"/>
      <c r="M14" s="8"/>
      <c r="N14" s="92"/>
      <c r="O14" s="8"/>
      <c r="P14" s="8"/>
      <c r="Q14" s="8"/>
      <c r="R14" s="8"/>
      <c r="S14" s="8"/>
      <c r="T14" s="92"/>
      <c r="U14" s="8"/>
      <c r="V14" s="8"/>
      <c r="W14" s="92"/>
      <c r="X14" s="8"/>
      <c r="Y14" s="8"/>
      <c r="Z14" s="92"/>
      <c r="AA14" s="8"/>
      <c r="AB14" s="8"/>
      <c r="AC14" s="92"/>
      <c r="AD14" s="8"/>
      <c r="AE14" s="8"/>
    </row>
    <row r="15" spans="1:31" ht="20.25" customHeight="1" x14ac:dyDescent="0.25">
      <c r="A15" s="44" t="s">
        <v>167</v>
      </c>
      <c r="B15" s="44"/>
      <c r="C15" s="155"/>
      <c r="D15" s="92"/>
      <c r="E15" s="155"/>
      <c r="F15" s="92"/>
      <c r="G15" s="155"/>
      <c r="H15" s="155"/>
      <c r="I15" s="155"/>
      <c r="J15" s="155"/>
      <c r="K15" s="155"/>
      <c r="L15" s="155"/>
      <c r="M15" s="155"/>
      <c r="N15" s="92"/>
      <c r="O15" s="155"/>
      <c r="P15" s="92"/>
      <c r="Q15" s="155"/>
      <c r="R15" s="92"/>
      <c r="S15" s="155"/>
      <c r="T15" s="155"/>
      <c r="U15" s="155"/>
      <c r="V15" s="92"/>
      <c r="W15" s="92"/>
      <c r="X15" s="92"/>
      <c r="Y15" s="155"/>
      <c r="Z15" s="92"/>
      <c r="AA15" s="155"/>
      <c r="AB15" s="92"/>
      <c r="AC15" s="155"/>
      <c r="AD15" s="92"/>
      <c r="AE15" s="155"/>
    </row>
    <row r="16" spans="1:31" ht="20.25" customHeight="1" x14ac:dyDescent="0.25">
      <c r="A16" s="137" t="s">
        <v>168</v>
      </c>
      <c r="B16" s="105"/>
      <c r="C16" s="155"/>
      <c r="D16" s="92"/>
      <c r="E16" s="155"/>
      <c r="F16" s="92"/>
      <c r="G16" s="155"/>
      <c r="H16" s="155"/>
      <c r="I16" s="155"/>
      <c r="J16" s="155"/>
      <c r="K16" s="155"/>
      <c r="L16" s="155"/>
      <c r="M16" s="155"/>
      <c r="N16" s="92"/>
      <c r="O16" s="155"/>
      <c r="P16" s="92"/>
      <c r="Q16" s="155"/>
      <c r="R16" s="92"/>
      <c r="S16" s="155"/>
      <c r="T16" s="155"/>
      <c r="U16" s="155"/>
      <c r="V16" s="92"/>
      <c r="W16" s="92"/>
      <c r="X16" s="92"/>
      <c r="Y16" s="155"/>
      <c r="Z16" s="92"/>
      <c r="AA16" s="155"/>
      <c r="AB16" s="92"/>
      <c r="AC16" s="155"/>
      <c r="AD16" s="92"/>
      <c r="AE16" s="155"/>
    </row>
    <row r="17" spans="1:34" ht="20.25" customHeight="1" x14ac:dyDescent="0.25">
      <c r="A17" s="93" t="s">
        <v>169</v>
      </c>
      <c r="B17" s="119">
        <v>18</v>
      </c>
      <c r="C17" s="16">
        <v>136295937</v>
      </c>
      <c r="D17" s="42"/>
      <c r="E17" s="16">
        <v>0</v>
      </c>
      <c r="F17" s="42"/>
      <c r="G17" s="16">
        <v>162772259</v>
      </c>
      <c r="H17" s="16"/>
      <c r="I17" s="16">
        <v>0</v>
      </c>
      <c r="J17" s="16"/>
      <c r="K17" s="16">
        <v>0</v>
      </c>
      <c r="L17" s="16"/>
      <c r="M17" s="16">
        <v>0</v>
      </c>
      <c r="N17" s="42"/>
      <c r="O17" s="16">
        <v>0</v>
      </c>
      <c r="P17" s="42"/>
      <c r="Q17" s="16">
        <v>0</v>
      </c>
      <c r="R17" s="42"/>
      <c r="S17" s="16">
        <v>0</v>
      </c>
      <c r="T17" s="16"/>
      <c r="U17" s="16">
        <v>0</v>
      </c>
      <c r="V17" s="42"/>
      <c r="W17" s="16">
        <v>0</v>
      </c>
      <c r="X17" s="42"/>
      <c r="Y17" s="16">
        <f>SUM(Q17:W17)</f>
        <v>0</v>
      </c>
      <c r="Z17" s="42"/>
      <c r="AA17" s="16">
        <f>SUM(Y17,C17:O17)</f>
        <v>299068196</v>
      </c>
      <c r="AB17" s="42"/>
      <c r="AC17" s="16">
        <v>0</v>
      </c>
      <c r="AD17" s="92"/>
      <c r="AE17" s="16">
        <f>SUM(AA17:AC17)</f>
        <v>299068196</v>
      </c>
    </row>
    <row r="18" spans="1:34" ht="20.25" customHeight="1" x14ac:dyDescent="0.25">
      <c r="A18" s="93" t="s">
        <v>170</v>
      </c>
      <c r="B18" s="119">
        <v>9</v>
      </c>
      <c r="C18" s="16">
        <v>0</v>
      </c>
      <c r="D18" s="42"/>
      <c r="E18" s="16">
        <v>0</v>
      </c>
      <c r="F18" s="42"/>
      <c r="G18" s="16">
        <v>0</v>
      </c>
      <c r="H18" s="16"/>
      <c r="I18" s="16">
        <v>0</v>
      </c>
      <c r="J18" s="16"/>
      <c r="K18" s="16">
        <v>0</v>
      </c>
      <c r="L18" s="16"/>
      <c r="M18" s="16">
        <v>0</v>
      </c>
      <c r="N18" s="42"/>
      <c r="O18" s="16">
        <v>0</v>
      </c>
      <c r="P18" s="42"/>
      <c r="Q18" s="16">
        <v>0</v>
      </c>
      <c r="R18" s="42"/>
      <c r="S18" s="16">
        <v>0</v>
      </c>
      <c r="T18" s="16"/>
      <c r="U18" s="16">
        <v>0</v>
      </c>
      <c r="V18" s="42"/>
      <c r="W18" s="16">
        <v>0</v>
      </c>
      <c r="X18" s="42"/>
      <c r="Y18" s="16">
        <f>SUM(Q18:W18)</f>
        <v>0</v>
      </c>
      <c r="Z18" s="42"/>
      <c r="AA18" s="16">
        <f>SUM(Y18,C18:O18)</f>
        <v>0</v>
      </c>
      <c r="AB18" s="42"/>
      <c r="AC18" s="16">
        <v>-36139311</v>
      </c>
      <c r="AD18" s="92"/>
      <c r="AE18" s="16">
        <f>SUM(AA18:AC18)</f>
        <v>-36139311</v>
      </c>
    </row>
    <row r="19" spans="1:34" ht="20.25" customHeight="1" x14ac:dyDescent="0.25">
      <c r="A19" s="91" t="s">
        <v>171</v>
      </c>
      <c r="B19" s="91"/>
      <c r="C19" s="101">
        <f>SUM(C17:C18)</f>
        <v>136295937</v>
      </c>
      <c r="D19" s="102"/>
      <c r="E19" s="101">
        <f>SUM(E17:E18)</f>
        <v>0</v>
      </c>
      <c r="F19" s="102"/>
      <c r="G19" s="101">
        <f>SUM(G17:G18)</f>
        <v>162772259</v>
      </c>
      <c r="H19" s="106"/>
      <c r="I19" s="101">
        <f>SUM(I17:I18)</f>
        <v>0</v>
      </c>
      <c r="J19" s="106"/>
      <c r="K19" s="101">
        <f>SUM(K17:K18)</f>
        <v>0</v>
      </c>
      <c r="L19" s="106"/>
      <c r="M19" s="101">
        <f>SUM(M17:M18)</f>
        <v>0</v>
      </c>
      <c r="N19" s="102"/>
      <c r="O19" s="101">
        <f>SUM(O17:O18)</f>
        <v>0</v>
      </c>
      <c r="P19" s="102"/>
      <c r="Q19" s="101">
        <f>SUM(Q17:Q18)</f>
        <v>0</v>
      </c>
      <c r="R19" s="102"/>
      <c r="S19" s="101">
        <f>SUM(S17:S17)</f>
        <v>0</v>
      </c>
      <c r="T19" s="106"/>
      <c r="U19" s="101">
        <f>SUM(U17:U18)</f>
        <v>0</v>
      </c>
      <c r="V19" s="102"/>
      <c r="W19" s="101">
        <f>SUM(W17:W18)</f>
        <v>0</v>
      </c>
      <c r="X19" s="102"/>
      <c r="Y19" s="101">
        <f>SUM(Y17:Y18)</f>
        <v>0</v>
      </c>
      <c r="Z19" s="102"/>
      <c r="AA19" s="101">
        <f>SUM(AA17:AA18)</f>
        <v>299068196</v>
      </c>
      <c r="AB19" s="102"/>
      <c r="AC19" s="101">
        <f>SUM(AC17:AC18)</f>
        <v>-36139311</v>
      </c>
      <c r="AD19" s="102"/>
      <c r="AE19" s="101">
        <f>SUM(AE17:AE18)</f>
        <v>262928885</v>
      </c>
    </row>
    <row r="20" spans="1:34" ht="20.25" customHeight="1" x14ac:dyDescent="0.25">
      <c r="A20" s="93"/>
      <c r="B20" s="93"/>
      <c r="C20" s="155"/>
      <c r="D20" s="92"/>
      <c r="E20" s="155"/>
      <c r="F20" s="92"/>
      <c r="G20" s="155"/>
      <c r="H20" s="155"/>
      <c r="I20" s="155"/>
      <c r="J20" s="155"/>
      <c r="K20" s="155"/>
      <c r="L20" s="155"/>
      <c r="M20" s="155"/>
      <c r="N20" s="92"/>
      <c r="O20" s="155"/>
      <c r="P20" s="92"/>
      <c r="Q20" s="155"/>
      <c r="R20" s="92"/>
      <c r="S20" s="155"/>
      <c r="T20" s="155"/>
      <c r="U20" s="155"/>
      <c r="V20" s="92"/>
      <c r="W20" s="92"/>
      <c r="X20" s="92"/>
      <c r="Y20" s="155"/>
      <c r="Z20" s="92"/>
      <c r="AA20" s="155"/>
      <c r="AB20" s="92"/>
      <c r="AC20" s="155"/>
      <c r="AD20" s="92"/>
      <c r="AE20" s="155"/>
    </row>
    <row r="21" spans="1:34" ht="20.25" customHeight="1" x14ac:dyDescent="0.25">
      <c r="A21" s="137" t="s">
        <v>172</v>
      </c>
      <c r="B21" s="93"/>
      <c r="C21" s="155"/>
      <c r="D21" s="92"/>
      <c r="E21" s="155"/>
      <c r="F21" s="92"/>
      <c r="G21" s="155"/>
      <c r="H21" s="155"/>
      <c r="I21" s="155"/>
      <c r="J21" s="155"/>
      <c r="K21" s="155"/>
      <c r="L21" s="155"/>
      <c r="M21" s="155"/>
      <c r="N21" s="92"/>
      <c r="O21" s="155"/>
      <c r="P21" s="92"/>
      <c r="Q21" s="155"/>
      <c r="R21" s="92"/>
      <c r="S21" s="155"/>
      <c r="T21" s="155"/>
      <c r="U21" s="155"/>
      <c r="V21" s="92"/>
      <c r="W21" s="92"/>
      <c r="X21" s="92"/>
      <c r="Y21" s="155"/>
      <c r="Z21" s="92"/>
      <c r="AA21" s="155"/>
      <c r="AB21" s="92"/>
      <c r="AC21" s="155"/>
      <c r="AD21" s="92"/>
      <c r="AE21" s="155"/>
    </row>
    <row r="22" spans="1:34" ht="20.25" customHeight="1" x14ac:dyDescent="0.25">
      <c r="A22" s="93" t="s">
        <v>173</v>
      </c>
      <c r="B22" s="119">
        <v>9</v>
      </c>
      <c r="C22" s="16">
        <v>0</v>
      </c>
      <c r="D22" s="92"/>
      <c r="E22" s="16">
        <v>-14200000</v>
      </c>
      <c r="F22" s="92"/>
      <c r="G22" s="16">
        <v>0</v>
      </c>
      <c r="H22" s="155"/>
      <c r="I22" s="16">
        <v>0</v>
      </c>
      <c r="J22" s="155"/>
      <c r="K22" s="16">
        <v>507176028</v>
      </c>
      <c r="L22" s="155"/>
      <c r="M22" s="16">
        <v>-13747842</v>
      </c>
      <c r="N22" s="92"/>
      <c r="O22" s="16">
        <v>0</v>
      </c>
      <c r="P22" s="92"/>
      <c r="Q22" s="16">
        <v>0</v>
      </c>
      <c r="R22" s="92"/>
      <c r="S22" s="16">
        <v>7872929</v>
      </c>
      <c r="T22" s="155"/>
      <c r="U22" s="16">
        <v>0</v>
      </c>
      <c r="V22" s="92"/>
      <c r="W22" s="16">
        <v>-148218838</v>
      </c>
      <c r="X22" s="92"/>
      <c r="Y22" s="16">
        <f>SUM(O22:W22)</f>
        <v>-140345909</v>
      </c>
      <c r="Z22" s="92"/>
      <c r="AA22" s="16">
        <f>SUM(Y22,C22:O22)</f>
        <v>338882277</v>
      </c>
      <c r="AB22" s="92"/>
      <c r="AC22" s="16">
        <v>657853004</v>
      </c>
      <c r="AD22" s="92"/>
      <c r="AE22" s="16">
        <f>SUM(AA22:AC22)</f>
        <v>996735281</v>
      </c>
    </row>
    <row r="23" spans="1:34" ht="20.25" customHeight="1" x14ac:dyDescent="0.25">
      <c r="A23" s="91" t="s">
        <v>174</v>
      </c>
      <c r="B23" s="93"/>
      <c r="C23" s="101">
        <f>SUM(C22)</f>
        <v>0</v>
      </c>
      <c r="D23" s="92"/>
      <c r="E23" s="101">
        <f>SUM(E22)</f>
        <v>-14200000</v>
      </c>
      <c r="F23" s="92"/>
      <c r="G23" s="101">
        <f>SUM(G22)</f>
        <v>0</v>
      </c>
      <c r="H23" s="155"/>
      <c r="I23" s="101">
        <f>SUM(I22)</f>
        <v>0</v>
      </c>
      <c r="J23" s="155"/>
      <c r="K23" s="101">
        <f>SUM(K22)</f>
        <v>507176028</v>
      </c>
      <c r="L23" s="155"/>
      <c r="M23" s="101">
        <f>SUM(M22)</f>
        <v>-13747842</v>
      </c>
      <c r="N23" s="92"/>
      <c r="O23" s="101">
        <f>SUM(O22)</f>
        <v>0</v>
      </c>
      <c r="P23" s="92"/>
      <c r="Q23" s="101">
        <f>SUM(Q22)</f>
        <v>0</v>
      </c>
      <c r="R23" s="92"/>
      <c r="S23" s="101">
        <f>SUM(S22)</f>
        <v>7872929</v>
      </c>
      <c r="T23" s="155"/>
      <c r="U23" s="101">
        <f>SUM(U22)</f>
        <v>0</v>
      </c>
      <c r="V23" s="92"/>
      <c r="W23" s="101">
        <f>SUM(W22)</f>
        <v>-148218838</v>
      </c>
      <c r="X23" s="92"/>
      <c r="Y23" s="101">
        <f>SUM(Y22)</f>
        <v>-140345909</v>
      </c>
      <c r="Z23" s="92"/>
      <c r="AA23" s="101">
        <f>SUM(AA22)</f>
        <v>338882277</v>
      </c>
      <c r="AB23" s="92"/>
      <c r="AC23" s="101">
        <f>SUM(AC22)</f>
        <v>657853004</v>
      </c>
      <c r="AD23" s="92"/>
      <c r="AE23" s="101">
        <f>SUM(AE22)</f>
        <v>996735281</v>
      </c>
    </row>
    <row r="24" spans="1:34" ht="20.25" customHeight="1" x14ac:dyDescent="0.25">
      <c r="A24" s="93"/>
      <c r="B24" s="93"/>
      <c r="C24" s="155"/>
      <c r="D24" s="92"/>
      <c r="E24" s="155"/>
      <c r="F24" s="92"/>
      <c r="G24" s="155"/>
      <c r="H24" s="155"/>
      <c r="I24" s="155"/>
      <c r="J24" s="155"/>
      <c r="K24" s="155"/>
      <c r="L24" s="155"/>
      <c r="M24" s="155"/>
      <c r="N24" s="92"/>
      <c r="O24" s="155"/>
      <c r="P24" s="92"/>
      <c r="Q24" s="155"/>
      <c r="R24" s="92"/>
      <c r="S24" s="155"/>
      <c r="T24" s="155"/>
      <c r="U24" s="155"/>
      <c r="V24" s="92"/>
      <c r="W24" s="92"/>
      <c r="X24" s="92"/>
      <c r="Y24" s="155"/>
      <c r="Z24" s="92"/>
      <c r="AA24" s="155"/>
      <c r="AB24" s="92"/>
      <c r="AC24" s="155"/>
      <c r="AD24" s="92"/>
      <c r="AE24" s="155"/>
    </row>
    <row r="25" spans="1:34" ht="20.25" customHeight="1" x14ac:dyDescent="0.25">
      <c r="A25" s="91" t="s">
        <v>175</v>
      </c>
      <c r="B25" s="91"/>
      <c r="C25" s="27"/>
      <c r="D25" s="16"/>
      <c r="E25" s="27"/>
      <c r="F25" s="16"/>
      <c r="G25" s="27"/>
      <c r="H25" s="27"/>
      <c r="I25" s="27"/>
      <c r="J25" s="27"/>
      <c r="K25" s="27"/>
      <c r="L25" s="27"/>
      <c r="M25" s="27"/>
      <c r="N25" s="16"/>
      <c r="O25" s="27"/>
      <c r="P25" s="16"/>
      <c r="Q25" s="27"/>
      <c r="R25" s="16"/>
      <c r="S25" s="27"/>
      <c r="T25" s="27"/>
      <c r="U25" s="27"/>
      <c r="V25" s="16"/>
      <c r="W25" s="28"/>
      <c r="X25" s="16"/>
      <c r="Y25" s="27"/>
      <c r="Z25" s="16"/>
      <c r="AA25" s="28"/>
      <c r="AB25" s="16"/>
      <c r="AC25" s="28"/>
      <c r="AD25" s="16"/>
      <c r="AE25" s="28"/>
    </row>
    <row r="26" spans="1:34" ht="20.25" customHeight="1" x14ac:dyDescent="0.25">
      <c r="A26" s="20" t="s">
        <v>176</v>
      </c>
      <c r="B26" s="20"/>
      <c r="C26" s="27">
        <v>0</v>
      </c>
      <c r="D26" s="16"/>
      <c r="E26" s="27">
        <v>0</v>
      </c>
      <c r="F26" s="16"/>
      <c r="G26" s="27">
        <v>0</v>
      </c>
      <c r="H26" s="27"/>
      <c r="I26" s="27">
        <v>0</v>
      </c>
      <c r="J26" s="27"/>
      <c r="K26" s="27">
        <v>0</v>
      </c>
      <c r="L26" s="27"/>
      <c r="M26" s="27">
        <v>0</v>
      </c>
      <c r="N26" s="16"/>
      <c r="O26" s="27">
        <v>607113522</v>
      </c>
      <c r="P26" s="16"/>
      <c r="Q26" s="27">
        <v>0</v>
      </c>
      <c r="R26" s="16"/>
      <c r="S26" s="27">
        <v>0</v>
      </c>
      <c r="T26" s="27"/>
      <c r="U26" s="16">
        <v>0</v>
      </c>
      <c r="V26" s="16"/>
      <c r="W26" s="27">
        <v>0</v>
      </c>
      <c r="X26" s="16"/>
      <c r="Y26" s="16">
        <f>SUM(Q26:W26)</f>
        <v>0</v>
      </c>
      <c r="Z26" s="16"/>
      <c r="AA26" s="16">
        <f>SUM(Y26,C26:O26)</f>
        <v>607113522</v>
      </c>
      <c r="AB26" s="16"/>
      <c r="AC26" s="16">
        <f>'SI-7'!F45</f>
        <v>-80121584</v>
      </c>
      <c r="AD26" s="16"/>
      <c r="AE26" s="16">
        <f>SUM(AA26:AC26)</f>
        <v>526991938</v>
      </c>
      <c r="AF26" s="141"/>
    </row>
    <row r="27" spans="1:34" ht="20.25" customHeight="1" x14ac:dyDescent="0.25">
      <c r="A27" s="20" t="s">
        <v>177</v>
      </c>
      <c r="B27" s="94"/>
      <c r="C27" s="151">
        <v>0</v>
      </c>
      <c r="D27" s="151"/>
      <c r="E27" s="151">
        <v>0</v>
      </c>
      <c r="F27" s="151"/>
      <c r="G27" s="151">
        <v>0</v>
      </c>
      <c r="H27" s="151"/>
      <c r="I27" s="151">
        <v>0</v>
      </c>
      <c r="J27" s="151"/>
      <c r="K27" s="151">
        <v>0</v>
      </c>
      <c r="L27" s="152"/>
      <c r="M27" s="151">
        <v>0</v>
      </c>
      <c r="N27" s="151"/>
      <c r="O27" s="153">
        <v>0</v>
      </c>
      <c r="P27" s="151"/>
      <c r="Q27" s="153">
        <v>2119878</v>
      </c>
      <c r="R27" s="151"/>
      <c r="S27" s="153">
        <v>0</v>
      </c>
      <c r="T27" s="151"/>
      <c r="U27" s="153">
        <v>-138413</v>
      </c>
      <c r="V27" s="152"/>
      <c r="W27" s="153">
        <v>0</v>
      </c>
      <c r="X27" s="151"/>
      <c r="Y27" s="151">
        <f>SUM(Q27:W27)</f>
        <v>1981465</v>
      </c>
      <c r="Z27" s="151"/>
      <c r="AA27" s="151">
        <f>SUM(Y27,C27:O27)</f>
        <v>1981465</v>
      </c>
      <c r="AB27" s="151"/>
      <c r="AC27" s="154">
        <v>-2316041</v>
      </c>
      <c r="AD27" s="117"/>
      <c r="AE27" s="146">
        <f>SUM(AA27:AC27)</f>
        <v>-334576</v>
      </c>
      <c r="AF27" s="141"/>
    </row>
    <row r="28" spans="1:34" ht="20.25" customHeight="1" x14ac:dyDescent="0.25">
      <c r="A28" s="91" t="s">
        <v>178</v>
      </c>
      <c r="B28" s="91"/>
      <c r="C28" s="24">
        <f>SUM(C26:C27)</f>
        <v>0</v>
      </c>
      <c r="D28" s="92"/>
      <c r="E28" s="24">
        <f>SUM(E26:E27)</f>
        <v>0</v>
      </c>
      <c r="F28" s="92"/>
      <c r="G28" s="24">
        <f>SUM(G26:G27)</f>
        <v>0</v>
      </c>
      <c r="H28" s="155"/>
      <c r="I28" s="24">
        <f>SUM(I26:I27)</f>
        <v>0</v>
      </c>
      <c r="J28" s="155"/>
      <c r="K28" s="24">
        <f>SUM(K26:K27)</f>
        <v>0</v>
      </c>
      <c r="L28" s="155"/>
      <c r="M28" s="24">
        <f>SUM(M26:M27)</f>
        <v>0</v>
      </c>
      <c r="N28" s="92"/>
      <c r="O28" s="24">
        <f>SUM(O26:O27)</f>
        <v>607113522</v>
      </c>
      <c r="P28" s="92"/>
      <c r="Q28" s="24">
        <f>SUM(Q26:Q27)</f>
        <v>2119878</v>
      </c>
      <c r="R28" s="92"/>
      <c r="S28" s="24">
        <f>SUM(S26:S27)</f>
        <v>0</v>
      </c>
      <c r="T28" s="155"/>
      <c r="U28" s="101">
        <f>SUM(U27)</f>
        <v>-138413</v>
      </c>
      <c r="V28" s="92"/>
      <c r="W28" s="24">
        <f>SUM(W26:W27)</f>
        <v>0</v>
      </c>
      <c r="X28" s="92"/>
      <c r="Y28" s="24">
        <f>SUM(Y26:Y27)</f>
        <v>1981465</v>
      </c>
      <c r="Z28" s="92"/>
      <c r="AA28" s="24">
        <f>SUM(AA26:AA27)</f>
        <v>609094987</v>
      </c>
      <c r="AB28" s="92"/>
      <c r="AC28" s="24">
        <f>SUM(AC26:AC27)</f>
        <v>-82437625</v>
      </c>
      <c r="AD28" s="92"/>
      <c r="AE28" s="24">
        <f>SUM(AE26:AE27)</f>
        <v>526657362</v>
      </c>
      <c r="AF28" s="141"/>
    </row>
    <row r="29" spans="1:34" ht="20.25" customHeight="1" x14ac:dyDescent="0.25">
      <c r="A29" s="93"/>
      <c r="B29" s="93"/>
      <c r="C29" s="155"/>
      <c r="D29" s="92"/>
      <c r="E29" s="155"/>
      <c r="F29" s="92"/>
      <c r="G29" s="155"/>
      <c r="H29" s="155"/>
      <c r="I29" s="155"/>
      <c r="J29" s="155"/>
      <c r="K29" s="155"/>
      <c r="L29" s="155"/>
      <c r="M29" s="155"/>
      <c r="N29" s="92"/>
      <c r="O29" s="155"/>
      <c r="P29" s="92"/>
      <c r="Q29" s="155"/>
      <c r="R29" s="92"/>
      <c r="S29" s="155"/>
      <c r="T29" s="155"/>
      <c r="U29" s="155"/>
      <c r="V29" s="92"/>
      <c r="W29" s="92"/>
      <c r="X29" s="92"/>
      <c r="Y29" s="155"/>
      <c r="Z29" s="92"/>
      <c r="AA29" s="155"/>
      <c r="AB29" s="92"/>
      <c r="AC29" s="155"/>
      <c r="AD29" s="92"/>
      <c r="AE29" s="155"/>
    </row>
    <row r="30" spans="1:34" ht="20.25" customHeight="1" x14ac:dyDescent="0.25">
      <c r="A30" s="93" t="s">
        <v>179</v>
      </c>
      <c r="B30" s="93"/>
      <c r="C30" s="104">
        <v>0</v>
      </c>
      <c r="D30" s="148"/>
      <c r="E30" s="104">
        <v>0</v>
      </c>
      <c r="F30" s="148"/>
      <c r="G30" s="104">
        <v>0</v>
      </c>
      <c r="H30" s="104"/>
      <c r="I30" s="104">
        <v>0</v>
      </c>
      <c r="J30" s="104"/>
      <c r="K30" s="104">
        <v>0</v>
      </c>
      <c r="L30" s="104"/>
      <c r="M30" s="104">
        <v>38239870</v>
      </c>
      <c r="N30" s="148"/>
      <c r="O30" s="104">
        <v>-38239870</v>
      </c>
      <c r="P30" s="148"/>
      <c r="Q30" s="104">
        <v>0</v>
      </c>
      <c r="R30" s="148"/>
      <c r="S30" s="104">
        <v>0</v>
      </c>
      <c r="T30" s="104"/>
      <c r="U30" s="104">
        <v>0</v>
      </c>
      <c r="V30" s="148"/>
      <c r="W30" s="148">
        <v>0</v>
      </c>
      <c r="X30" s="148"/>
      <c r="Y30" s="104">
        <v>0</v>
      </c>
      <c r="Z30" s="148"/>
      <c r="AA30" s="117">
        <f>SUM(Y30,C30:O30)</f>
        <v>0</v>
      </c>
      <c r="AB30" s="148"/>
      <c r="AC30" s="104">
        <v>0</v>
      </c>
      <c r="AD30" s="148"/>
      <c r="AE30" s="104">
        <v>0</v>
      </c>
    </row>
    <row r="31" spans="1:34" ht="20.25" customHeight="1" x14ac:dyDescent="0.25">
      <c r="A31" s="20" t="s">
        <v>180</v>
      </c>
      <c r="B31" s="20"/>
      <c r="C31" s="27">
        <v>0</v>
      </c>
      <c r="D31" s="92"/>
      <c r="E31" s="27">
        <v>0</v>
      </c>
      <c r="F31" s="92"/>
      <c r="G31" s="27">
        <v>0</v>
      </c>
      <c r="H31" s="27"/>
      <c r="I31" s="27">
        <v>0</v>
      </c>
      <c r="J31" s="27"/>
      <c r="K31" s="27">
        <v>0</v>
      </c>
      <c r="L31" s="27"/>
      <c r="M31" s="27">
        <v>0</v>
      </c>
      <c r="N31" s="16"/>
      <c r="O31" s="27">
        <v>64553475</v>
      </c>
      <c r="P31" s="16"/>
      <c r="Q31" s="27">
        <v>0</v>
      </c>
      <c r="R31" s="16"/>
      <c r="S31" s="27">
        <v>0</v>
      </c>
      <c r="T31" s="27"/>
      <c r="U31" s="16">
        <v>0</v>
      </c>
      <c r="V31" s="16"/>
      <c r="W31" s="27">
        <f>-O31</f>
        <v>-64553475</v>
      </c>
      <c r="X31" s="16"/>
      <c r="Y31" s="16">
        <f>SUM(Q31:W31)</f>
        <v>-64553475</v>
      </c>
      <c r="Z31" s="16"/>
      <c r="AA31" s="16">
        <v>0</v>
      </c>
      <c r="AB31" s="16"/>
      <c r="AC31" s="16">
        <v>0</v>
      </c>
      <c r="AD31" s="16"/>
      <c r="AE31" s="16">
        <f>SUM(AA31:AC31)</f>
        <v>0</v>
      </c>
    </row>
    <row r="32" spans="1:34" ht="19.5" customHeight="1" thickBot="1" x14ac:dyDescent="0.3">
      <c r="A32" s="91" t="s">
        <v>181</v>
      </c>
      <c r="B32" s="91"/>
      <c r="C32" s="9">
        <f>SUM(C28,C23,C19,C13,C30:C31)</f>
        <v>817775625</v>
      </c>
      <c r="D32" s="92"/>
      <c r="E32" s="9">
        <f>SUM(E28,E23,E19,E13,E30:E31)</f>
        <v>0</v>
      </c>
      <c r="F32" s="92"/>
      <c r="G32" s="9">
        <f>SUM(G28,G23,G19,G13,G30:G31)</f>
        <v>504942690</v>
      </c>
      <c r="H32" s="155"/>
      <c r="I32" s="9">
        <f>SUM(I28,I23,I19,I13,I30:I31)</f>
        <v>17395000</v>
      </c>
      <c r="J32" s="155"/>
      <c r="K32" s="9">
        <f>SUM(K28,K23,K19,K13,K30:K31)</f>
        <v>507176028</v>
      </c>
      <c r="L32" s="155"/>
      <c r="M32" s="9">
        <f>SUM(M28,M23,M19,M13,M30:M31)</f>
        <v>133187952</v>
      </c>
      <c r="N32" s="155"/>
      <c r="O32" s="9">
        <f>SUM(O28,O23,O19,O13,O30:O31)</f>
        <v>220139945</v>
      </c>
      <c r="P32" s="155"/>
      <c r="Q32" s="9">
        <f>SUM(Q28,Q23,Q19,Q13,Q30:Q31)</f>
        <v>-8932857</v>
      </c>
      <c r="R32" s="155"/>
      <c r="S32" s="9">
        <f>SUM(S28,S23,S19,S13,S30:S31)</f>
        <v>0</v>
      </c>
      <c r="T32" s="155"/>
      <c r="U32" s="9">
        <f>SUM(U28,U23,U19,U13,U30:U31)</f>
        <v>1479916</v>
      </c>
      <c r="V32" s="155"/>
      <c r="W32" s="9">
        <f>SUM(W28,W23,W19,W13,W30:W31)</f>
        <v>1384728074</v>
      </c>
      <c r="X32" s="155"/>
      <c r="Y32" s="9">
        <f>SUM(Y28,Y23,Y19,Y13,Y30:Y31)</f>
        <v>1377275133</v>
      </c>
      <c r="Z32" s="155"/>
      <c r="AA32" s="9">
        <f>SUM(AA28,AA23,AA19,AA13,AA30:AA31)</f>
        <v>3577892373</v>
      </c>
      <c r="AB32" s="155"/>
      <c r="AC32" s="9">
        <f>SUM(AC28,AC23,AC19,AC13,AC30:AC31)</f>
        <v>513396570</v>
      </c>
      <c r="AD32" s="155"/>
      <c r="AE32" s="9">
        <f>SUM(AE28,AE23,AE19,AE13,AE30:AE31)</f>
        <v>4091288943</v>
      </c>
      <c r="AG32" s="142"/>
      <c r="AH32" s="142"/>
    </row>
    <row r="33" spans="4:6" ht="20.25" customHeight="1" thickTop="1" x14ac:dyDescent="0.25">
      <c r="D33" s="92"/>
      <c r="F33" s="92"/>
    </row>
    <row r="35" spans="4:6" s="125" customFormat="1" x14ac:dyDescent="0.25"/>
    <row r="36" spans="4:6" s="125" customFormat="1" x14ac:dyDescent="0.25"/>
    <row r="37" spans="4:6" s="125" customFormat="1" x14ac:dyDescent="0.25"/>
  </sheetData>
  <mergeCells count="4">
    <mergeCell ref="C4:AE4"/>
    <mergeCell ref="M5:O5"/>
    <mergeCell ref="Q5:Y5"/>
    <mergeCell ref="C11:AE11"/>
  </mergeCells>
  <pageMargins left="0.6" right="0.2" top="0.5" bottom="0.5" header="0.5" footer="0.5"/>
  <pageSetup paperSize="9" scale="48" firstPageNumber="8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38"/>
  <sheetViews>
    <sheetView topLeftCell="A13" zoomScale="80" zoomScaleNormal="80" zoomScalePageLayoutView="83" workbookViewId="0">
      <selection activeCell="G14" sqref="G14"/>
    </sheetView>
  </sheetViews>
  <sheetFormatPr defaultColWidth="9.140625" defaultRowHeight="15" x14ac:dyDescent="0.25"/>
  <cols>
    <col min="1" max="1" width="87.7109375" bestFit="1" customWidth="1"/>
    <col min="2" max="2" width="5.42578125" bestFit="1" customWidth="1"/>
    <col min="3" max="3" width="13.5703125" customWidth="1"/>
    <col min="4" max="4" width="1.140625" customWidth="1"/>
    <col min="5" max="5" width="13.5703125" customWidth="1"/>
    <col min="6" max="6" width="1" customWidth="1"/>
    <col min="7" max="7" width="13.5703125" customWidth="1"/>
    <col min="8" max="8" width="1.140625" customWidth="1"/>
    <col min="9" max="9" width="14.85546875" bestFit="1" customWidth="1"/>
    <col min="10" max="10" width="1.140625" customWidth="1"/>
    <col min="11" max="11" width="13.7109375" customWidth="1"/>
    <col min="12" max="12" width="1.140625" customWidth="1"/>
    <col min="13" max="13" width="14.7109375" bestFit="1" customWidth="1"/>
    <col min="14" max="14" width="1.140625" customWidth="1"/>
    <col min="15" max="15" width="13.7109375" customWidth="1"/>
    <col min="16" max="16" width="1" customWidth="1"/>
    <col min="17" max="17" width="13.7109375" customWidth="1"/>
    <col min="18" max="18" width="1.140625" customWidth="1"/>
    <col min="19" max="19" width="15.7109375" bestFit="1" customWidth="1"/>
    <col min="20" max="20" width="1.140625" customWidth="1"/>
    <col min="21" max="21" width="15.7109375" bestFit="1" customWidth="1"/>
    <col min="22" max="22" width="1.140625" customWidth="1"/>
    <col min="23" max="23" width="15.7109375" bestFit="1" customWidth="1"/>
    <col min="24" max="24" width="1.140625" customWidth="1"/>
    <col min="25" max="25" width="13.5703125" customWidth="1"/>
    <col min="26" max="26" width="1.140625" customWidth="1"/>
    <col min="27" max="27" width="15.7109375" bestFit="1" customWidth="1"/>
    <col min="28" max="28" width="17.5703125" customWidth="1"/>
    <col min="29" max="29" width="10.5703125" bestFit="1" customWidth="1"/>
    <col min="30" max="30" width="9.5703125" bestFit="1" customWidth="1"/>
  </cols>
  <sheetData>
    <row r="1" spans="1:27" s="107" customFormat="1" ht="20.25" customHeight="1" x14ac:dyDescent="0.3">
      <c r="A1" s="7" t="s">
        <v>0</v>
      </c>
      <c r="B1" s="7"/>
      <c r="C1" s="72"/>
      <c r="D1" s="73"/>
      <c r="E1" s="74"/>
      <c r="F1" s="74"/>
      <c r="G1" s="74"/>
      <c r="H1" s="74"/>
      <c r="I1" s="74"/>
      <c r="J1" s="74"/>
      <c r="K1" s="74"/>
      <c r="L1" s="73"/>
      <c r="M1" s="74"/>
      <c r="N1" s="73"/>
      <c r="O1" s="72"/>
      <c r="P1" s="72"/>
      <c r="Q1" s="72"/>
      <c r="R1" s="73"/>
      <c r="S1" s="74"/>
      <c r="T1" s="73"/>
      <c r="U1" s="72"/>
      <c r="V1" s="73"/>
      <c r="W1" s="72"/>
      <c r="X1" s="73"/>
      <c r="Y1" s="72"/>
      <c r="Z1" s="73"/>
      <c r="AA1" s="74"/>
    </row>
    <row r="2" spans="1:27" ht="20.25" customHeight="1" x14ac:dyDescent="0.25">
      <c r="A2" s="12" t="s">
        <v>119</v>
      </c>
      <c r="B2" s="12"/>
      <c r="C2" s="10"/>
      <c r="D2" s="89"/>
      <c r="E2" s="15"/>
      <c r="F2" s="15"/>
      <c r="G2" s="15"/>
      <c r="H2" s="15"/>
      <c r="I2" s="15"/>
      <c r="J2" s="15"/>
      <c r="K2" s="15"/>
      <c r="L2" s="89"/>
      <c r="M2" s="15"/>
      <c r="N2" s="89"/>
      <c r="O2" s="10"/>
      <c r="P2" s="10"/>
      <c r="Q2" s="10"/>
      <c r="R2" s="89"/>
      <c r="S2" s="15"/>
      <c r="T2" s="89"/>
      <c r="U2" s="10"/>
      <c r="V2" s="89"/>
      <c r="W2" s="10"/>
      <c r="X2" s="89"/>
      <c r="Y2" s="10"/>
      <c r="Z2" s="89"/>
      <c r="AA2" s="15"/>
    </row>
    <row r="3" spans="1:27" ht="20.25" customHeight="1" x14ac:dyDescent="0.25">
      <c r="A3" s="12"/>
      <c r="B3" s="12"/>
      <c r="C3" s="10"/>
      <c r="D3" s="89"/>
      <c r="E3" s="15"/>
      <c r="F3" s="15"/>
      <c r="G3" s="15"/>
      <c r="H3" s="15"/>
      <c r="I3" s="15"/>
      <c r="J3" s="15"/>
      <c r="K3" s="15"/>
      <c r="L3" s="89"/>
      <c r="M3" s="15"/>
      <c r="N3" s="89"/>
      <c r="O3" s="10"/>
      <c r="P3" s="10"/>
      <c r="Q3" s="10"/>
      <c r="R3" s="89"/>
      <c r="S3" s="15"/>
      <c r="T3" s="89"/>
      <c r="U3" s="10"/>
      <c r="V3" s="89"/>
      <c r="W3" s="10"/>
      <c r="X3" s="89"/>
      <c r="Y3" s="10"/>
      <c r="Z3" s="89"/>
      <c r="AA3" s="15"/>
    </row>
    <row r="4" spans="1:27" ht="20.25" customHeight="1" x14ac:dyDescent="0.25">
      <c r="A4" s="1"/>
      <c r="B4" s="1"/>
      <c r="C4" s="205" t="s">
        <v>120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</row>
    <row r="5" spans="1:27" ht="20.25" customHeight="1" x14ac:dyDescent="0.25">
      <c r="A5" s="1"/>
      <c r="B5" s="1"/>
      <c r="C5" s="167"/>
      <c r="D5" s="167"/>
      <c r="E5" s="21"/>
      <c r="F5" s="21"/>
      <c r="G5" s="21"/>
      <c r="H5" s="21"/>
      <c r="I5" s="21"/>
      <c r="J5" s="21"/>
      <c r="K5" s="208" t="s">
        <v>121</v>
      </c>
      <c r="L5" s="208"/>
      <c r="M5" s="208"/>
      <c r="N5" s="167"/>
      <c r="O5" s="208" t="s">
        <v>73</v>
      </c>
      <c r="P5" s="208"/>
      <c r="Q5" s="208"/>
      <c r="R5" s="208"/>
      <c r="S5" s="208"/>
      <c r="T5" s="208"/>
      <c r="U5" s="208"/>
      <c r="V5" s="167"/>
      <c r="W5" s="167"/>
      <c r="X5" s="167"/>
      <c r="Y5" s="167"/>
      <c r="Z5" s="167"/>
      <c r="AA5" s="167"/>
    </row>
    <row r="6" spans="1:27" ht="20.25" customHeight="1" x14ac:dyDescent="0.25">
      <c r="A6" s="1"/>
      <c r="B6" s="1"/>
      <c r="C6" s="167"/>
      <c r="D6" s="167"/>
      <c r="E6" s="21"/>
      <c r="F6" s="21"/>
      <c r="G6" s="21"/>
      <c r="H6" s="21"/>
      <c r="I6" s="21"/>
      <c r="J6" s="21"/>
      <c r="K6" s="21"/>
      <c r="L6" s="21"/>
      <c r="M6" s="21"/>
      <c r="N6" s="167"/>
      <c r="O6" s="21"/>
      <c r="P6" s="21"/>
      <c r="Q6" s="21" t="s">
        <v>122</v>
      </c>
      <c r="R6" s="21"/>
      <c r="S6" s="21"/>
      <c r="T6" s="21"/>
      <c r="U6" s="21"/>
      <c r="V6" s="167"/>
      <c r="W6" s="167"/>
      <c r="X6" s="167"/>
      <c r="Y6" s="167"/>
      <c r="Z6" s="167"/>
      <c r="AA6" s="167"/>
    </row>
    <row r="7" spans="1:27" ht="20.25" customHeight="1" x14ac:dyDescent="0.25">
      <c r="A7" s="2"/>
      <c r="B7" s="2"/>
      <c r="C7" s="21" t="s">
        <v>123</v>
      </c>
      <c r="D7" s="21"/>
      <c r="E7" s="21"/>
      <c r="F7" s="21"/>
      <c r="G7" s="21"/>
      <c r="H7" s="21"/>
      <c r="I7" s="21" t="s">
        <v>125</v>
      </c>
      <c r="J7" s="21"/>
      <c r="K7" s="21"/>
      <c r="L7" s="21"/>
      <c r="N7" s="21"/>
      <c r="O7" s="21"/>
      <c r="P7" s="21"/>
      <c r="Q7" s="21" t="s">
        <v>127</v>
      </c>
      <c r="R7" s="21"/>
      <c r="S7" s="21"/>
      <c r="T7" s="21"/>
      <c r="V7" s="21"/>
      <c r="W7" s="21" t="s">
        <v>76</v>
      </c>
      <c r="X7" s="21"/>
      <c r="Z7" s="21"/>
      <c r="AA7" s="90"/>
    </row>
    <row r="8" spans="1:27" ht="20.25" customHeight="1" x14ac:dyDescent="0.25">
      <c r="A8" s="2"/>
      <c r="B8" s="2"/>
      <c r="C8" s="21" t="s">
        <v>128</v>
      </c>
      <c r="D8" s="21"/>
      <c r="E8" s="21"/>
      <c r="F8" s="21"/>
      <c r="G8" s="21" t="s">
        <v>125</v>
      </c>
      <c r="H8" s="21"/>
      <c r="I8" s="21" t="s">
        <v>130</v>
      </c>
      <c r="J8" s="21"/>
      <c r="L8" s="21"/>
      <c r="M8" s="21" t="s">
        <v>131</v>
      </c>
      <c r="N8" s="21"/>
      <c r="P8" s="21"/>
      <c r="Q8" s="21" t="s">
        <v>133</v>
      </c>
      <c r="R8" s="21"/>
      <c r="S8" s="21"/>
      <c r="T8" s="21"/>
      <c r="U8" s="21" t="s">
        <v>134</v>
      </c>
      <c r="V8" s="21"/>
      <c r="W8" s="21" t="s">
        <v>135</v>
      </c>
      <c r="X8" s="21"/>
      <c r="Y8" s="168" t="s">
        <v>136</v>
      </c>
      <c r="Z8" s="21"/>
    </row>
    <row r="9" spans="1:27" ht="20.25" customHeight="1" x14ac:dyDescent="0.25">
      <c r="A9" s="2"/>
      <c r="B9" s="2"/>
      <c r="C9" s="21" t="s">
        <v>137</v>
      </c>
      <c r="D9" s="21"/>
      <c r="E9" s="21" t="s">
        <v>139</v>
      </c>
      <c r="F9" s="21"/>
      <c r="G9" s="21" t="s">
        <v>140</v>
      </c>
      <c r="H9" s="21"/>
      <c r="I9" s="21" t="s">
        <v>141</v>
      </c>
      <c r="J9" s="21"/>
      <c r="K9" s="21" t="s">
        <v>142</v>
      </c>
      <c r="L9" s="21"/>
      <c r="M9" s="21" t="s">
        <v>143</v>
      </c>
      <c r="N9" s="21"/>
      <c r="O9" s="21" t="s">
        <v>144</v>
      </c>
      <c r="P9" s="21"/>
      <c r="Q9" s="21" t="s">
        <v>146</v>
      </c>
      <c r="R9" s="21"/>
      <c r="S9" s="21" t="s">
        <v>147</v>
      </c>
      <c r="T9" s="21"/>
      <c r="U9" s="21" t="s">
        <v>148</v>
      </c>
      <c r="V9" s="21"/>
      <c r="W9" s="21" t="s">
        <v>149</v>
      </c>
      <c r="X9" s="21"/>
      <c r="Y9" s="21" t="s">
        <v>150</v>
      </c>
      <c r="Z9" s="21"/>
      <c r="AA9" s="21" t="s">
        <v>151</v>
      </c>
    </row>
    <row r="10" spans="1:27" ht="20.25" customHeight="1" x14ac:dyDescent="0.25">
      <c r="A10" s="2"/>
      <c r="B10" s="3" t="s">
        <v>7</v>
      </c>
      <c r="C10" s="21" t="s">
        <v>152</v>
      </c>
      <c r="D10" s="21"/>
      <c r="E10" s="21" t="s">
        <v>154</v>
      </c>
      <c r="F10" s="21"/>
      <c r="G10" s="21" t="s">
        <v>155</v>
      </c>
      <c r="H10" s="21"/>
      <c r="I10" s="21" t="s">
        <v>156</v>
      </c>
      <c r="J10" s="21"/>
      <c r="K10" s="21" t="s">
        <v>157</v>
      </c>
      <c r="L10" s="21"/>
      <c r="M10" s="21" t="s">
        <v>158</v>
      </c>
      <c r="N10" s="21"/>
      <c r="O10" s="21" t="s">
        <v>157</v>
      </c>
      <c r="P10" s="21"/>
      <c r="Q10" s="21" t="s">
        <v>160</v>
      </c>
      <c r="R10" s="21"/>
      <c r="S10" s="21" t="s">
        <v>161</v>
      </c>
      <c r="T10" s="21"/>
      <c r="U10" s="21" t="s">
        <v>162</v>
      </c>
      <c r="V10" s="21"/>
      <c r="W10" s="21" t="s">
        <v>163</v>
      </c>
      <c r="X10" s="21"/>
      <c r="Y10" s="21" t="s">
        <v>164</v>
      </c>
      <c r="Z10" s="21"/>
      <c r="AA10" s="21" t="s">
        <v>162</v>
      </c>
    </row>
    <row r="11" spans="1:27" ht="20.25" customHeight="1" x14ac:dyDescent="0.25">
      <c r="A11" s="2"/>
      <c r="B11" s="2"/>
      <c r="C11" s="204" t="s">
        <v>10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</row>
    <row r="12" spans="1:27" ht="20.25" customHeight="1" x14ac:dyDescent="0.25">
      <c r="A12" s="2" t="s">
        <v>182</v>
      </c>
      <c r="B12" s="2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</row>
    <row r="13" spans="1:27" ht="20.25" customHeight="1" x14ac:dyDescent="0.25">
      <c r="A13" s="2" t="s">
        <v>183</v>
      </c>
      <c r="B13" s="2"/>
      <c r="C13" s="8">
        <v>817775625</v>
      </c>
      <c r="D13" s="92"/>
      <c r="E13" s="8">
        <v>504942690</v>
      </c>
      <c r="F13" s="8"/>
      <c r="G13" s="8">
        <v>17395000</v>
      </c>
      <c r="H13" s="8"/>
      <c r="I13" s="8">
        <v>507176028</v>
      </c>
      <c r="J13" s="8"/>
      <c r="K13" s="8">
        <v>133187952</v>
      </c>
      <c r="L13" s="92"/>
      <c r="M13" s="8">
        <v>220139945</v>
      </c>
      <c r="N13" s="8"/>
      <c r="O13" s="8">
        <v>-8932857</v>
      </c>
      <c r="P13" s="92"/>
      <c r="Q13" s="8">
        <v>1479916</v>
      </c>
      <c r="R13" s="8"/>
      <c r="S13" s="92">
        <v>1384728074</v>
      </c>
      <c r="T13" s="8"/>
      <c r="U13" s="155">
        <v>1377275133</v>
      </c>
      <c r="V13" s="92"/>
      <c r="W13" s="155">
        <f>SUM(C13:M13,U13)</f>
        <v>3577892373</v>
      </c>
      <c r="X13" s="8"/>
      <c r="Y13" s="92">
        <v>513396570</v>
      </c>
      <c r="Z13" s="8"/>
      <c r="AA13" s="155">
        <f>SUM(W13:Y13)</f>
        <v>4091288943</v>
      </c>
    </row>
    <row r="14" spans="1:27" ht="20.25" customHeight="1" x14ac:dyDescent="0.25">
      <c r="A14" s="2"/>
      <c r="B14" s="2"/>
      <c r="C14" s="8"/>
      <c r="D14" s="92"/>
      <c r="E14" s="8"/>
      <c r="F14" s="8"/>
      <c r="G14" s="8"/>
      <c r="H14" s="8"/>
      <c r="I14" s="8"/>
      <c r="J14" s="8"/>
      <c r="K14" s="8"/>
      <c r="L14" s="92"/>
      <c r="M14" s="8"/>
      <c r="N14" s="8"/>
      <c r="O14" s="8"/>
      <c r="P14" s="92"/>
      <c r="Q14" s="8"/>
      <c r="R14" s="8"/>
      <c r="S14" s="92"/>
      <c r="T14" s="8"/>
      <c r="U14" s="8"/>
      <c r="V14" s="92"/>
      <c r="W14" s="8"/>
      <c r="X14" s="8"/>
      <c r="Y14" s="92"/>
      <c r="Z14" s="8"/>
      <c r="AA14" s="8"/>
    </row>
    <row r="15" spans="1:27" ht="20.25" customHeight="1" x14ac:dyDescent="0.25">
      <c r="A15" s="44" t="s">
        <v>167</v>
      </c>
      <c r="B15" s="44"/>
      <c r="C15" s="155"/>
      <c r="D15" s="92"/>
      <c r="E15" s="155"/>
      <c r="F15" s="155"/>
      <c r="G15" s="155"/>
      <c r="H15" s="155"/>
      <c r="I15" s="155"/>
      <c r="J15" s="155"/>
      <c r="K15" s="155"/>
      <c r="L15" s="92"/>
      <c r="M15" s="155"/>
      <c r="N15" s="92"/>
      <c r="O15" s="155"/>
      <c r="P15" s="155"/>
      <c r="Q15" s="155"/>
      <c r="R15" s="92"/>
      <c r="S15" s="92"/>
      <c r="T15" s="92"/>
      <c r="U15" s="155"/>
      <c r="V15" s="92"/>
      <c r="W15" s="155"/>
      <c r="X15" s="92"/>
      <c r="Y15" s="155"/>
      <c r="Z15" s="92"/>
      <c r="AA15" s="155"/>
    </row>
    <row r="16" spans="1:27" ht="20.25" customHeight="1" x14ac:dyDescent="0.25">
      <c r="A16" s="137" t="s">
        <v>168</v>
      </c>
      <c r="B16" s="105"/>
      <c r="C16" s="155"/>
      <c r="D16" s="92"/>
      <c r="E16" s="155"/>
      <c r="F16" s="155"/>
      <c r="G16" s="155"/>
      <c r="H16" s="155"/>
      <c r="I16" s="155"/>
      <c r="J16" s="155"/>
      <c r="K16" s="155"/>
      <c r="L16" s="92"/>
      <c r="M16" s="155"/>
      <c r="N16" s="92"/>
      <c r="O16" s="155"/>
      <c r="P16" s="155"/>
      <c r="Q16" s="155"/>
      <c r="R16" s="92"/>
      <c r="S16" s="92"/>
      <c r="T16" s="92"/>
      <c r="U16" s="155"/>
      <c r="V16" s="92"/>
      <c r="W16" s="155"/>
      <c r="X16" s="92"/>
      <c r="Y16" s="155"/>
      <c r="Z16" s="92"/>
      <c r="AA16" s="16"/>
    </row>
    <row r="17" spans="1:28" ht="20.25" customHeight="1" x14ac:dyDescent="0.25">
      <c r="A17" s="93" t="s">
        <v>184</v>
      </c>
      <c r="B17" s="119">
        <v>25</v>
      </c>
      <c r="C17" s="16">
        <v>0</v>
      </c>
      <c r="D17" s="42"/>
      <c r="E17" s="16">
        <v>0</v>
      </c>
      <c r="F17" s="16"/>
      <c r="G17" s="16">
        <v>0</v>
      </c>
      <c r="H17" s="16"/>
      <c r="I17" s="16">
        <v>0</v>
      </c>
      <c r="J17" s="16"/>
      <c r="K17" s="16">
        <v>0</v>
      </c>
      <c r="L17" s="42"/>
      <c r="M17" s="16">
        <v>-122666344</v>
      </c>
      <c r="N17" s="42"/>
      <c r="O17" s="16">
        <v>0</v>
      </c>
      <c r="P17" s="16"/>
      <c r="Q17" s="16">
        <v>0</v>
      </c>
      <c r="R17" s="42"/>
      <c r="S17" s="16">
        <v>0</v>
      </c>
      <c r="T17" s="42"/>
      <c r="U17" s="16">
        <f>SUM(O17:S17)</f>
        <v>0</v>
      </c>
      <c r="V17" s="42"/>
      <c r="W17" s="16">
        <f>SUM(U17,C17:M17)</f>
        <v>-122666344</v>
      </c>
      <c r="X17" s="42"/>
      <c r="Y17" s="16">
        <v>0</v>
      </c>
      <c r="Z17" s="92"/>
      <c r="AA17" s="16">
        <f>SUM(W17:Y17)</f>
        <v>-122666344</v>
      </c>
    </row>
    <row r="18" spans="1:28" ht="20.25" customHeight="1" x14ac:dyDescent="0.25">
      <c r="A18" s="93" t="s">
        <v>170</v>
      </c>
      <c r="B18" s="119">
        <v>9</v>
      </c>
      <c r="C18" s="16">
        <v>0</v>
      </c>
      <c r="D18" s="42"/>
      <c r="E18" s="16">
        <v>0</v>
      </c>
      <c r="F18" s="16"/>
      <c r="G18" s="16">
        <v>0</v>
      </c>
      <c r="H18" s="16"/>
      <c r="I18" s="16">
        <v>0</v>
      </c>
      <c r="J18" s="16"/>
      <c r="K18" s="16">
        <v>0</v>
      </c>
      <c r="L18" s="42"/>
      <c r="M18" s="16">
        <v>0</v>
      </c>
      <c r="N18" s="42"/>
      <c r="O18" s="16">
        <v>0</v>
      </c>
      <c r="P18" s="16"/>
      <c r="Q18" s="16"/>
      <c r="R18" s="42"/>
      <c r="S18" s="16">
        <v>0</v>
      </c>
      <c r="T18" s="42"/>
      <c r="U18" s="16">
        <f>SUM(O18:S18)</f>
        <v>0</v>
      </c>
      <c r="V18" s="42"/>
      <c r="W18" s="16">
        <f>SUM(U18,C18:M18)</f>
        <v>0</v>
      </c>
      <c r="X18" s="42"/>
      <c r="Y18" s="16">
        <v>-38269221</v>
      </c>
      <c r="Z18" s="92"/>
      <c r="AA18" s="16">
        <f>SUM(W18:Y18)</f>
        <v>-38269221</v>
      </c>
    </row>
    <row r="19" spans="1:28" ht="20.25" customHeight="1" x14ac:dyDescent="0.25">
      <c r="A19" s="91" t="s">
        <v>171</v>
      </c>
      <c r="B19" s="91"/>
      <c r="C19" s="101">
        <f>SUM(C17:C18)</f>
        <v>0</v>
      </c>
      <c r="D19" s="102"/>
      <c r="E19" s="101">
        <f>SUM(E17:E18)</f>
        <v>0</v>
      </c>
      <c r="F19" s="106"/>
      <c r="G19" s="101">
        <f>SUM(G17:G18)</f>
        <v>0</v>
      </c>
      <c r="H19" s="106"/>
      <c r="I19" s="101">
        <f>SUM(I17:I18)</f>
        <v>0</v>
      </c>
      <c r="J19" s="106"/>
      <c r="K19" s="101">
        <f>SUM(K17:K18)</f>
        <v>0</v>
      </c>
      <c r="L19" s="102"/>
      <c r="M19" s="101">
        <f>SUM(M17:M18)</f>
        <v>-122666344</v>
      </c>
      <c r="N19" s="102"/>
      <c r="O19" s="101">
        <f>SUM(O17:O18)</f>
        <v>0</v>
      </c>
      <c r="P19" s="106"/>
      <c r="Q19" s="101">
        <f>SUM(Q17:Q18)</f>
        <v>0</v>
      </c>
      <c r="R19" s="102"/>
      <c r="S19" s="101">
        <f>SUM(S17:S18)</f>
        <v>0</v>
      </c>
      <c r="T19" s="102"/>
      <c r="U19" s="101">
        <f>SUM(U17:U18)</f>
        <v>0</v>
      </c>
      <c r="V19" s="102"/>
      <c r="W19" s="101">
        <f>SUM(W17:W18)</f>
        <v>-122666344</v>
      </c>
      <c r="X19" s="102"/>
      <c r="Y19" s="101">
        <f>SUM(Y17:Y18)</f>
        <v>-38269221</v>
      </c>
      <c r="Z19" s="102"/>
      <c r="AA19" s="101">
        <f>SUM(AA17:AA18)</f>
        <v>-160935565</v>
      </c>
    </row>
    <row r="20" spans="1:28" ht="20.25" customHeight="1" x14ac:dyDescent="0.25">
      <c r="A20" s="93"/>
      <c r="B20" s="93"/>
      <c r="C20" s="155"/>
      <c r="D20" s="92"/>
      <c r="E20" s="155"/>
      <c r="F20" s="155"/>
      <c r="G20" s="155"/>
      <c r="H20" s="155"/>
      <c r="I20" s="155"/>
      <c r="J20" s="155"/>
      <c r="K20" s="155"/>
      <c r="L20" s="92"/>
      <c r="M20" s="155"/>
      <c r="N20" s="92"/>
      <c r="O20" s="155"/>
      <c r="P20" s="155"/>
      <c r="Q20" s="155"/>
      <c r="R20" s="92"/>
      <c r="S20" s="92"/>
      <c r="T20" s="92"/>
      <c r="U20" s="155"/>
      <c r="V20" s="92"/>
      <c r="W20" s="155"/>
      <c r="X20" s="92"/>
      <c r="Y20" s="155"/>
      <c r="Z20" s="92"/>
      <c r="AA20" s="155"/>
    </row>
    <row r="21" spans="1:28" ht="20.25" customHeight="1" x14ac:dyDescent="0.25">
      <c r="A21" s="137" t="s">
        <v>172</v>
      </c>
      <c r="B21" s="93"/>
      <c r="C21" s="155"/>
      <c r="D21" s="92"/>
      <c r="E21" s="155"/>
      <c r="F21" s="155"/>
      <c r="G21" s="155"/>
      <c r="H21" s="155"/>
      <c r="I21" s="155"/>
      <c r="J21" s="155"/>
      <c r="K21" s="155"/>
      <c r="L21" s="92"/>
      <c r="M21" s="155"/>
      <c r="N21" s="92"/>
      <c r="O21" s="155"/>
      <c r="P21" s="155"/>
      <c r="Q21" s="155"/>
      <c r="R21" s="92"/>
      <c r="S21" s="92"/>
      <c r="T21" s="92"/>
      <c r="U21" s="155"/>
      <c r="V21" s="92"/>
      <c r="W21" s="155"/>
      <c r="X21" s="92"/>
      <c r="Y21" s="155"/>
      <c r="Z21" s="92"/>
      <c r="AA21" s="155"/>
    </row>
    <row r="22" spans="1:28" ht="20.25" customHeight="1" x14ac:dyDescent="0.25">
      <c r="A22" s="93" t="s">
        <v>185</v>
      </c>
      <c r="B22" s="119">
        <v>9</v>
      </c>
      <c r="C22" s="16">
        <v>0</v>
      </c>
      <c r="D22" s="92"/>
      <c r="E22" s="16">
        <v>0</v>
      </c>
      <c r="F22" s="155"/>
      <c r="G22" s="16">
        <v>0</v>
      </c>
      <c r="H22" s="155"/>
      <c r="I22" s="16">
        <v>-182548755</v>
      </c>
      <c r="J22" s="155"/>
      <c r="K22" s="16">
        <v>4600685.7408880005</v>
      </c>
      <c r="L22" s="92"/>
      <c r="M22" s="16">
        <v>0</v>
      </c>
      <c r="N22" s="92"/>
      <c r="O22" s="16">
        <v>0</v>
      </c>
      <c r="P22" s="155"/>
      <c r="Q22" s="16">
        <v>0</v>
      </c>
      <c r="R22" s="92"/>
      <c r="S22" s="16">
        <v>23477985.767391995</v>
      </c>
      <c r="T22" s="92"/>
      <c r="U22" s="16">
        <f>SUM(M22:S22)</f>
        <v>23477985.767391995</v>
      </c>
      <c r="V22" s="92"/>
      <c r="W22" s="16">
        <f>SUM(U22,C22:M22)</f>
        <v>-154470083.49172002</v>
      </c>
      <c r="X22" s="92"/>
      <c r="Y22" s="16">
        <f>-W22</f>
        <v>154470083.49172002</v>
      </c>
      <c r="Z22" s="92"/>
      <c r="AA22" s="16">
        <f>SUM(W22:Y22)</f>
        <v>0</v>
      </c>
    </row>
    <row r="23" spans="1:28" ht="20.25" customHeight="1" x14ac:dyDescent="0.25">
      <c r="A23" s="93" t="s">
        <v>186</v>
      </c>
      <c r="B23" s="119"/>
      <c r="C23" s="16">
        <v>0</v>
      </c>
      <c r="D23" s="92"/>
      <c r="E23" s="16">
        <v>0</v>
      </c>
      <c r="F23" s="155"/>
      <c r="G23" s="16">
        <v>0</v>
      </c>
      <c r="H23" s="155"/>
      <c r="I23" s="16">
        <v>0</v>
      </c>
      <c r="J23" s="155"/>
      <c r="K23" s="16">
        <v>0</v>
      </c>
      <c r="L23" s="92"/>
      <c r="M23" s="16">
        <v>0</v>
      </c>
      <c r="N23" s="92"/>
      <c r="O23" s="16">
        <v>0</v>
      </c>
      <c r="P23" s="155"/>
      <c r="Q23" s="16">
        <v>0</v>
      </c>
      <c r="R23" s="92"/>
      <c r="S23" s="16">
        <v>0</v>
      </c>
      <c r="T23" s="92"/>
      <c r="U23" s="16">
        <v>0</v>
      </c>
      <c r="V23" s="92"/>
      <c r="W23" s="16">
        <v>0</v>
      </c>
      <c r="X23" s="92"/>
      <c r="Y23" s="16">
        <v>3500000</v>
      </c>
      <c r="Z23" s="92"/>
      <c r="AA23" s="16">
        <f>SUM(W23:Y23)</f>
        <v>3500000</v>
      </c>
    </row>
    <row r="24" spans="1:28" ht="20.25" customHeight="1" x14ac:dyDescent="0.25">
      <c r="A24" s="91" t="s">
        <v>174</v>
      </c>
      <c r="B24" s="93"/>
      <c r="C24" s="101">
        <f>SUM(C22:C23)</f>
        <v>0</v>
      </c>
      <c r="D24" s="92"/>
      <c r="E24" s="101">
        <f>SUM(E22:E23)</f>
        <v>0</v>
      </c>
      <c r="F24" s="155"/>
      <c r="G24" s="101">
        <f>SUM(G22:G23)</f>
        <v>0</v>
      </c>
      <c r="H24" s="155"/>
      <c r="I24" s="101">
        <f>SUM(I22:I23)</f>
        <v>-182548755</v>
      </c>
      <c r="J24" s="155"/>
      <c r="K24" s="101">
        <f>SUM(K22:K23)</f>
        <v>4600685.7408880005</v>
      </c>
      <c r="L24" s="92"/>
      <c r="M24" s="101">
        <f>SUM(M22:M23)</f>
        <v>0</v>
      </c>
      <c r="N24" s="92"/>
      <c r="O24" s="101">
        <f>SUM(O22:O23)</f>
        <v>0</v>
      </c>
      <c r="P24" s="155"/>
      <c r="Q24" s="101">
        <f>SUM(Q22:Q23)</f>
        <v>0</v>
      </c>
      <c r="R24" s="92"/>
      <c r="S24" s="101">
        <f>SUM(S22:S23)</f>
        <v>23477985.767391995</v>
      </c>
      <c r="T24" s="92"/>
      <c r="U24" s="101">
        <f>SUM(U22:U23)</f>
        <v>23477985.767391995</v>
      </c>
      <c r="V24" s="92"/>
      <c r="W24" s="101">
        <f>SUM(W22:W23)</f>
        <v>-154470083.49172002</v>
      </c>
      <c r="X24" s="92"/>
      <c r="Y24" s="101">
        <f>SUM(Y22:Y23)</f>
        <v>157970083.49172002</v>
      </c>
      <c r="Z24" s="92"/>
      <c r="AA24" s="101">
        <f>SUM(AA22:AA23)</f>
        <v>3500000</v>
      </c>
    </row>
    <row r="25" spans="1:28" ht="20.25" customHeight="1" x14ac:dyDescent="0.25">
      <c r="A25" s="93"/>
      <c r="B25" s="93"/>
      <c r="C25" s="155"/>
      <c r="D25" s="92"/>
      <c r="E25" s="155"/>
      <c r="F25" s="155"/>
      <c r="G25" s="155"/>
      <c r="H25" s="155"/>
      <c r="I25" s="155"/>
      <c r="J25" s="155"/>
      <c r="K25" s="155"/>
      <c r="L25" s="92"/>
      <c r="M25" s="155"/>
      <c r="N25" s="92"/>
      <c r="O25" s="155"/>
      <c r="P25" s="155"/>
      <c r="Q25" s="155"/>
      <c r="R25" s="92"/>
      <c r="S25" s="92"/>
      <c r="T25" s="92"/>
      <c r="U25" s="155"/>
      <c r="V25" s="92"/>
      <c r="W25" s="155"/>
      <c r="X25" s="92"/>
      <c r="Y25" s="155"/>
      <c r="Z25" s="92"/>
      <c r="AA25" s="155"/>
    </row>
    <row r="26" spans="1:28" ht="20.25" customHeight="1" x14ac:dyDescent="0.25">
      <c r="A26" s="91" t="s">
        <v>175</v>
      </c>
      <c r="B26" s="91"/>
      <c r="C26" s="27"/>
      <c r="D26" s="16"/>
      <c r="E26" s="27"/>
      <c r="F26" s="27"/>
      <c r="G26" s="27"/>
      <c r="H26" s="27"/>
      <c r="I26" s="27"/>
      <c r="J26" s="27"/>
      <c r="K26" s="27"/>
      <c r="L26" s="16"/>
      <c r="M26" s="27"/>
      <c r="N26" s="16"/>
      <c r="O26" s="27"/>
      <c r="P26" s="27"/>
      <c r="Q26" s="27"/>
      <c r="R26" s="16"/>
      <c r="S26" s="28"/>
      <c r="T26" s="16"/>
      <c r="U26" s="27"/>
      <c r="V26" s="16"/>
      <c r="W26" s="28"/>
      <c r="X26" s="16"/>
      <c r="Y26" s="28"/>
      <c r="Z26" s="16"/>
      <c r="AA26" s="28"/>
    </row>
    <row r="27" spans="1:28" ht="20.25" customHeight="1" x14ac:dyDescent="0.25">
      <c r="A27" s="20" t="s">
        <v>176</v>
      </c>
      <c r="B27" s="20"/>
      <c r="C27" s="27">
        <v>0</v>
      </c>
      <c r="D27" s="16"/>
      <c r="E27" s="27">
        <v>0</v>
      </c>
      <c r="F27" s="27"/>
      <c r="G27" s="27">
        <v>0</v>
      </c>
      <c r="H27" s="27"/>
      <c r="I27" s="27">
        <v>0</v>
      </c>
      <c r="J27" s="27"/>
      <c r="K27" s="27">
        <v>0</v>
      </c>
      <c r="L27" s="16"/>
      <c r="M27" s="27">
        <f>'SI-7'!D44</f>
        <v>261060633</v>
      </c>
      <c r="N27" s="16"/>
      <c r="O27" s="27">
        <v>0</v>
      </c>
      <c r="P27" s="27"/>
      <c r="Q27" s="27">
        <v>0</v>
      </c>
      <c r="R27" s="16"/>
      <c r="S27" s="27">
        <v>0</v>
      </c>
      <c r="T27" s="16"/>
      <c r="U27" s="16">
        <f>SUM(O27:S27)</f>
        <v>0</v>
      </c>
      <c r="V27" s="16"/>
      <c r="W27" s="16">
        <f>SUM(U27,C27:M27)</f>
        <v>261060633</v>
      </c>
      <c r="X27" s="16"/>
      <c r="Y27" s="16">
        <f>'SI-7'!D45</f>
        <v>-32026783</v>
      </c>
      <c r="Z27" s="16"/>
      <c r="AA27" s="16">
        <f>SUM(W27:Y27)</f>
        <v>229033850</v>
      </c>
      <c r="AB27" s="141"/>
    </row>
    <row r="28" spans="1:28" ht="20.25" customHeight="1" x14ac:dyDescent="0.25">
      <c r="A28" s="20" t="s">
        <v>177</v>
      </c>
      <c r="B28" s="94"/>
      <c r="C28" s="151">
        <v>0</v>
      </c>
      <c r="D28" s="151"/>
      <c r="E28" s="151">
        <v>0</v>
      </c>
      <c r="F28" s="151"/>
      <c r="G28" s="27">
        <v>0</v>
      </c>
      <c r="H28" s="151"/>
      <c r="I28" s="27">
        <v>0</v>
      </c>
      <c r="J28" s="152"/>
      <c r="K28" s="27">
        <v>0</v>
      </c>
      <c r="L28" s="151"/>
      <c r="M28" s="27">
        <v>0</v>
      </c>
      <c r="N28" s="151"/>
      <c r="O28" s="153">
        <v>-5226554</v>
      </c>
      <c r="P28" s="151"/>
      <c r="Q28" s="27">
        <v>0</v>
      </c>
      <c r="R28" s="152"/>
      <c r="S28" s="27">
        <v>153644</v>
      </c>
      <c r="T28" s="151"/>
      <c r="U28" s="151">
        <f>SUM(O28:S28)</f>
        <v>-5072910</v>
      </c>
      <c r="V28" s="151"/>
      <c r="W28" s="151">
        <f>SUM(U28,C28:M28)</f>
        <v>-5072910</v>
      </c>
      <c r="X28" s="151"/>
      <c r="Y28" s="154">
        <v>-1400779</v>
      </c>
      <c r="Z28" s="117"/>
      <c r="AA28" s="146">
        <f>SUM(W28:Y28)</f>
        <v>-6473689</v>
      </c>
      <c r="AB28" s="141"/>
    </row>
    <row r="29" spans="1:28" ht="20.25" customHeight="1" x14ac:dyDescent="0.25">
      <c r="A29" s="91" t="s">
        <v>178</v>
      </c>
      <c r="B29" s="91"/>
      <c r="C29" s="24">
        <f>SUM(C27:C28)</f>
        <v>0</v>
      </c>
      <c r="D29" s="92"/>
      <c r="E29" s="24">
        <f>SUM(E27:E28)</f>
        <v>0</v>
      </c>
      <c r="F29" s="155"/>
      <c r="G29" s="24">
        <f>SUM(G27:G28)</f>
        <v>0</v>
      </c>
      <c r="H29" s="155"/>
      <c r="I29" s="24">
        <f>SUM(I27:I28)</f>
        <v>0</v>
      </c>
      <c r="J29" s="155"/>
      <c r="K29" s="24">
        <f>SUM(K27:K28)</f>
        <v>0</v>
      </c>
      <c r="L29" s="92"/>
      <c r="M29" s="24">
        <f>SUM(M27:M28)</f>
        <v>261060633</v>
      </c>
      <c r="N29" s="92"/>
      <c r="O29" s="24">
        <f>SUM(O27:O28)</f>
        <v>-5226554</v>
      </c>
      <c r="P29" s="155"/>
      <c r="Q29" s="101">
        <f>SUM(Q28)</f>
        <v>0</v>
      </c>
      <c r="R29" s="92"/>
      <c r="S29" s="24">
        <f>SUM(S27:S28)</f>
        <v>153644</v>
      </c>
      <c r="T29" s="92"/>
      <c r="U29" s="24">
        <f>SUM(U27:U28)</f>
        <v>-5072910</v>
      </c>
      <c r="V29" s="92"/>
      <c r="W29" s="24">
        <f>SUM(W27:W28)</f>
        <v>255987723</v>
      </c>
      <c r="X29" s="92"/>
      <c r="Y29" s="24">
        <f>SUM(Y27:Y28)</f>
        <v>-33427562</v>
      </c>
      <c r="Z29" s="92"/>
      <c r="AA29" s="24">
        <f>SUM(AA27:AA28)</f>
        <v>222560161</v>
      </c>
      <c r="AB29" s="141"/>
    </row>
    <row r="30" spans="1:28" ht="20.25" customHeight="1" x14ac:dyDescent="0.25">
      <c r="A30" s="93"/>
      <c r="B30" s="93"/>
      <c r="C30" s="155"/>
      <c r="D30" s="92"/>
      <c r="E30" s="155"/>
      <c r="F30" s="155"/>
      <c r="G30" s="155"/>
      <c r="H30" s="155"/>
      <c r="I30" s="155"/>
      <c r="J30" s="155"/>
      <c r="K30" s="155"/>
      <c r="L30" s="92"/>
      <c r="M30" s="155"/>
      <c r="N30" s="92"/>
      <c r="O30" s="155"/>
      <c r="P30" s="155"/>
      <c r="Q30" s="155"/>
      <c r="R30" s="92"/>
      <c r="S30" s="92"/>
      <c r="T30" s="92"/>
      <c r="U30" s="155"/>
      <c r="V30" s="92"/>
      <c r="W30" s="155"/>
      <c r="X30" s="92"/>
      <c r="Y30" s="155"/>
      <c r="Z30" s="92"/>
      <c r="AA30" s="155"/>
    </row>
    <row r="31" spans="1:28" ht="20.25" customHeight="1" x14ac:dyDescent="0.25">
      <c r="A31" s="93" t="s">
        <v>179</v>
      </c>
      <c r="B31" s="93"/>
      <c r="C31" s="27">
        <v>0</v>
      </c>
      <c r="D31" s="148"/>
      <c r="E31" s="27">
        <v>0</v>
      </c>
      <c r="F31" s="104"/>
      <c r="G31" s="27">
        <v>0</v>
      </c>
      <c r="H31" s="104"/>
      <c r="I31" s="27">
        <v>0</v>
      </c>
      <c r="J31" s="104"/>
      <c r="K31" s="104">
        <v>25695792</v>
      </c>
      <c r="L31" s="148"/>
      <c r="M31" s="104">
        <f>-K31</f>
        <v>-25695792</v>
      </c>
      <c r="N31" s="148"/>
      <c r="O31" s="27">
        <v>0</v>
      </c>
      <c r="P31" s="104"/>
      <c r="Q31" s="27">
        <v>0</v>
      </c>
      <c r="R31" s="148"/>
      <c r="S31" s="27">
        <v>0</v>
      </c>
      <c r="T31" s="148"/>
      <c r="U31" s="104">
        <v>0</v>
      </c>
      <c r="V31" s="148"/>
      <c r="W31" s="117">
        <f>SUM(U31,C31:M31)</f>
        <v>0</v>
      </c>
      <c r="X31" s="148"/>
      <c r="Y31" s="27">
        <v>0</v>
      </c>
      <c r="Z31" s="148"/>
      <c r="AA31" s="104">
        <v>0</v>
      </c>
    </row>
    <row r="32" spans="1:28" ht="20.25" customHeight="1" x14ac:dyDescent="0.25">
      <c r="A32" s="20" t="s">
        <v>180</v>
      </c>
      <c r="B32" s="20"/>
      <c r="C32" s="27">
        <v>0</v>
      </c>
      <c r="D32" s="92"/>
      <c r="E32" s="27">
        <v>0</v>
      </c>
      <c r="F32" s="27"/>
      <c r="G32" s="27">
        <v>0</v>
      </c>
      <c r="H32" s="27"/>
      <c r="I32" s="27">
        <v>0</v>
      </c>
      <c r="J32" s="27"/>
      <c r="K32" s="27">
        <v>0</v>
      </c>
      <c r="L32" s="16"/>
      <c r="M32" s="27">
        <v>21530190</v>
      </c>
      <c r="N32" s="16"/>
      <c r="O32" s="27">
        <v>0</v>
      </c>
      <c r="P32" s="27"/>
      <c r="Q32" s="27">
        <v>0</v>
      </c>
      <c r="R32" s="16"/>
      <c r="S32" s="27">
        <v>-21530190</v>
      </c>
      <c r="T32" s="16"/>
      <c r="U32" s="16">
        <f>SUM(O32:S32)</f>
        <v>-21530190</v>
      </c>
      <c r="V32" s="16"/>
      <c r="W32" s="16">
        <v>0</v>
      </c>
      <c r="X32" s="16"/>
      <c r="Y32" s="27">
        <v>0</v>
      </c>
      <c r="Z32" s="16"/>
      <c r="AA32" s="16">
        <f>SUM(W32:Y32)</f>
        <v>0</v>
      </c>
    </row>
    <row r="33" spans="1:30" ht="19.5" customHeight="1" thickBot="1" x14ac:dyDescent="0.3">
      <c r="A33" s="91" t="s">
        <v>187</v>
      </c>
      <c r="B33" s="91"/>
      <c r="C33" s="9">
        <f>SUM(C29,C24,C19,C13,C31:C32)</f>
        <v>817775625</v>
      </c>
      <c r="D33" s="92"/>
      <c r="E33" s="9">
        <f>SUM(E29,E24,E19,E13,E31:E32)</f>
        <v>504942690</v>
      </c>
      <c r="F33" s="155"/>
      <c r="G33" s="9">
        <f>SUM(G29,G24,G19,G13,G31:G32)</f>
        <v>17395000</v>
      </c>
      <c r="H33" s="155"/>
      <c r="I33" s="9">
        <f>SUM(I29,I24,I19,I13,I31:I32)</f>
        <v>324627273</v>
      </c>
      <c r="J33" s="155"/>
      <c r="K33" s="9">
        <f>SUM(K29,K24,K19,K13,K31:K32)</f>
        <v>163484429.740888</v>
      </c>
      <c r="L33" s="155"/>
      <c r="M33" s="9">
        <f>SUM(M29,M24,M19,M13,M31:M32)</f>
        <v>354368632</v>
      </c>
      <c r="N33" s="155"/>
      <c r="O33" s="9">
        <f>SUM(O29,O24,O19,O13,O31:O32)</f>
        <v>-14159411</v>
      </c>
      <c r="P33" s="155"/>
      <c r="Q33" s="9">
        <f>SUM(Q29,Q24,Q19,Q13,Q31:Q32)</f>
        <v>1479916</v>
      </c>
      <c r="R33" s="155"/>
      <c r="S33" s="9">
        <f>SUM(S29,S24,S19,S13,S31:S32)</f>
        <v>1386829513.7673919</v>
      </c>
      <c r="T33" s="155"/>
      <c r="U33" s="9">
        <f>SUM(U29,U24,U19,U13,U31:U32)</f>
        <v>1374150018.7673919</v>
      </c>
      <c r="V33" s="155"/>
      <c r="W33" s="9">
        <f>SUM(W29,W24,W19,W13,W31:W32)</f>
        <v>3556743668.5082798</v>
      </c>
      <c r="X33" s="155"/>
      <c r="Y33" s="9">
        <f>SUM(Y29,Y24,Y19,Y13,Y31:Y32)</f>
        <v>599669870.49171996</v>
      </c>
      <c r="Z33" s="155"/>
      <c r="AA33" s="9">
        <f>SUM(AA29,AA24,AA19,AA13,AA31:AA32)</f>
        <v>4156413539</v>
      </c>
      <c r="AC33" s="142"/>
      <c r="AD33" s="142"/>
    </row>
    <row r="34" spans="1:30" ht="20.25" customHeight="1" thickTop="1" x14ac:dyDescent="0.25">
      <c r="D34" s="92"/>
    </row>
    <row r="36" spans="1:30" s="125" customFormat="1" x14ac:dyDescent="0.25"/>
    <row r="37" spans="1:30" s="125" customFormat="1" x14ac:dyDescent="0.25"/>
    <row r="38" spans="1:30" s="125" customFormat="1" x14ac:dyDescent="0.25"/>
  </sheetData>
  <mergeCells count="4">
    <mergeCell ref="C4:AA4"/>
    <mergeCell ref="K5:M5"/>
    <mergeCell ref="O5:U5"/>
    <mergeCell ref="C11:AA11"/>
  </mergeCells>
  <pageMargins left="0.8" right="0.2" top="0.48" bottom="0.5" header="0.5" footer="0.5"/>
  <pageSetup paperSize="9" scale="52" firstPageNumber="9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1"/>
  <sheetViews>
    <sheetView zoomScale="85" zoomScaleNormal="85" zoomScaleSheetLayoutView="91" zoomScalePageLayoutView="60" workbookViewId="0">
      <selection activeCell="O20" sqref="O20"/>
    </sheetView>
  </sheetViews>
  <sheetFormatPr defaultRowHeight="20.25" customHeight="1" x14ac:dyDescent="0.25"/>
  <cols>
    <col min="1" max="1" width="56.85546875" customWidth="1"/>
    <col min="2" max="2" width="10.85546875" style="119" customWidth="1"/>
    <col min="3" max="3" width="15.85546875" bestFit="1" customWidth="1"/>
    <col min="4" max="4" width="1.28515625" customWidth="1"/>
    <col min="5" max="5" width="14.5703125" customWidth="1"/>
    <col min="6" max="6" width="1" customWidth="1"/>
    <col min="7" max="7" width="13.85546875" customWidth="1"/>
    <col min="8" max="8" width="1.28515625" customWidth="1"/>
    <col min="9" max="9" width="14.5703125" customWidth="1"/>
    <col min="10" max="10" width="1.28515625" customWidth="1"/>
    <col min="11" max="11" width="16.5703125" customWidth="1"/>
    <col min="12" max="12" width="1.42578125" customWidth="1"/>
    <col min="13" max="13" width="17.5703125" customWidth="1"/>
  </cols>
  <sheetData>
    <row r="1" spans="1:15" ht="20.25" customHeight="1" x14ac:dyDescent="0.25">
      <c r="A1" s="7" t="s">
        <v>0</v>
      </c>
      <c r="B1" s="122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5" ht="20.25" customHeight="1" x14ac:dyDescent="0.25">
      <c r="A2" s="12" t="s">
        <v>188</v>
      </c>
      <c r="B2" s="123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20.25" customHeight="1" x14ac:dyDescent="0.25"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5" s="45" customFormat="1" ht="20.25" customHeight="1" x14ac:dyDescent="0.25">
      <c r="A4" s="94"/>
      <c r="B4" s="119"/>
      <c r="C4" s="209" t="s">
        <v>189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5" s="45" customFormat="1" ht="20.25" customHeight="1" x14ac:dyDescent="0.25">
      <c r="A5" s="94"/>
      <c r="B5" s="119"/>
      <c r="C5" s="169"/>
      <c r="D5" s="169"/>
      <c r="E5" s="139"/>
      <c r="F5" s="169"/>
      <c r="G5" s="210"/>
      <c r="H5" s="210"/>
      <c r="I5" s="210"/>
      <c r="J5" s="139"/>
      <c r="K5" s="139" t="s">
        <v>190</v>
      </c>
      <c r="L5" s="169"/>
      <c r="M5" s="169"/>
    </row>
    <row r="6" spans="1:15" s="45" customFormat="1" ht="20.25" customHeight="1" x14ac:dyDescent="0.25">
      <c r="B6" s="119"/>
      <c r="C6" s="139"/>
      <c r="D6" s="139"/>
      <c r="E6" s="21"/>
      <c r="F6" s="139"/>
      <c r="G6" s="211" t="s">
        <v>191</v>
      </c>
      <c r="H6" s="211"/>
      <c r="I6" s="211"/>
      <c r="J6" s="139"/>
      <c r="K6" s="170" t="s">
        <v>162</v>
      </c>
      <c r="L6" s="139"/>
    </row>
    <row r="7" spans="1:15" s="45" customFormat="1" ht="20.25" customHeight="1" x14ac:dyDescent="0.25">
      <c r="B7" s="119"/>
      <c r="C7" s="21" t="s">
        <v>123</v>
      </c>
      <c r="D7" s="21"/>
      <c r="E7" s="21"/>
      <c r="F7" s="139"/>
      <c r="G7" s="139"/>
      <c r="H7" s="139"/>
      <c r="I7" s="139"/>
      <c r="J7" s="139"/>
      <c r="K7" s="21"/>
      <c r="L7" s="139"/>
      <c r="M7" s="21"/>
    </row>
    <row r="8" spans="1:15" s="45" customFormat="1" ht="20.25" customHeight="1" x14ac:dyDescent="0.25">
      <c r="B8" s="119"/>
      <c r="C8" s="21" t="s">
        <v>128</v>
      </c>
      <c r="D8" s="21"/>
      <c r="E8" s="21" t="s">
        <v>139</v>
      </c>
      <c r="F8" s="139"/>
      <c r="G8" s="21" t="s">
        <v>142</v>
      </c>
      <c r="H8" s="139"/>
      <c r="J8" s="21"/>
      <c r="K8" s="21" t="s">
        <v>147</v>
      </c>
      <c r="L8" s="139"/>
      <c r="M8" s="21" t="s">
        <v>151</v>
      </c>
    </row>
    <row r="9" spans="1:15" s="45" customFormat="1" ht="20.25" customHeight="1" x14ac:dyDescent="0.25">
      <c r="B9" s="3" t="s">
        <v>7</v>
      </c>
      <c r="C9" s="21" t="s">
        <v>192</v>
      </c>
      <c r="D9" s="21"/>
      <c r="E9" s="21" t="s">
        <v>154</v>
      </c>
      <c r="F9" s="139"/>
      <c r="G9" s="21" t="s">
        <v>157</v>
      </c>
      <c r="H9" s="139"/>
      <c r="I9" s="21" t="s">
        <v>193</v>
      </c>
      <c r="J9" s="21"/>
      <c r="K9" s="21" t="s">
        <v>161</v>
      </c>
      <c r="L9" s="139"/>
      <c r="M9" s="21" t="s">
        <v>162</v>
      </c>
    </row>
    <row r="10" spans="1:15" s="45" customFormat="1" ht="20.25" customHeight="1" x14ac:dyDescent="0.25">
      <c r="B10" s="119"/>
      <c r="C10" s="204" t="s">
        <v>10</v>
      </c>
      <c r="D10" s="204"/>
      <c r="E10" s="204"/>
      <c r="F10" s="204"/>
      <c r="G10" s="204"/>
      <c r="H10" s="204"/>
      <c r="I10" s="204"/>
      <c r="J10" s="204"/>
      <c r="K10" s="204"/>
      <c r="L10" s="204"/>
      <c r="M10" s="204"/>
    </row>
    <row r="11" spans="1:15" s="45" customFormat="1" ht="20.25" customHeight="1" x14ac:dyDescent="0.25">
      <c r="A11" s="2" t="s">
        <v>165</v>
      </c>
      <c r="B11" s="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</row>
    <row r="12" spans="1:15" ht="20.25" customHeight="1" x14ac:dyDescent="0.25">
      <c r="A12" s="91" t="s">
        <v>166</v>
      </c>
      <c r="B12" s="121"/>
      <c r="C12" s="8">
        <v>681479688</v>
      </c>
      <c r="D12" s="8"/>
      <c r="E12" s="8">
        <v>342170431</v>
      </c>
      <c r="F12" s="8"/>
      <c r="G12" s="8">
        <v>70972000</v>
      </c>
      <c r="H12" s="8"/>
      <c r="I12" s="8">
        <v>351386702</v>
      </c>
      <c r="J12" s="8"/>
      <c r="K12" s="8">
        <v>590229557</v>
      </c>
      <c r="L12" s="8"/>
      <c r="M12" s="8">
        <v>2036238378</v>
      </c>
      <c r="N12" s="34"/>
      <c r="O12" s="95"/>
    </row>
    <row r="13" spans="1:15" ht="20.25" customHeight="1" x14ac:dyDescent="0.25">
      <c r="A13" s="91"/>
      <c r="B13" s="121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34"/>
      <c r="O13" s="95"/>
    </row>
    <row r="14" spans="1:15" ht="18.75" customHeight="1" x14ac:dyDescent="0.25">
      <c r="A14" s="91" t="s">
        <v>194</v>
      </c>
      <c r="B14" s="91"/>
      <c r="C14" s="91"/>
      <c r="D14" s="113"/>
      <c r="E14" s="118"/>
      <c r="F14" s="113"/>
      <c r="G14" s="118"/>
      <c r="H14" s="113"/>
      <c r="I14" s="104"/>
      <c r="J14" s="113"/>
      <c r="K14" s="118"/>
      <c r="L14" s="113"/>
      <c r="M14" s="104"/>
      <c r="N14" s="99"/>
    </row>
    <row r="15" spans="1:15" ht="18.75" customHeight="1" x14ac:dyDescent="0.25">
      <c r="A15" s="105" t="s">
        <v>195</v>
      </c>
      <c r="B15" s="105"/>
      <c r="C15" s="105"/>
      <c r="D15" s="113"/>
      <c r="E15" s="118"/>
      <c r="F15" s="113"/>
      <c r="G15" s="118"/>
      <c r="H15" s="113"/>
      <c r="I15" s="104"/>
      <c r="J15" s="113"/>
      <c r="K15" s="118"/>
      <c r="L15" s="113"/>
      <c r="M15" s="104"/>
      <c r="N15" s="99"/>
    </row>
    <row r="16" spans="1:15" ht="18.75" customHeight="1" x14ac:dyDescent="0.25">
      <c r="A16" t="s">
        <v>169</v>
      </c>
      <c r="B16" s="33">
        <v>18</v>
      </c>
      <c r="C16" s="28">
        <v>136295937</v>
      </c>
      <c r="D16" s="28"/>
      <c r="E16" s="28">
        <v>162772259</v>
      </c>
      <c r="F16" s="113"/>
      <c r="G16" s="118">
        <v>0</v>
      </c>
      <c r="H16" s="113"/>
      <c r="I16" s="104">
        <v>0</v>
      </c>
      <c r="J16" s="113"/>
      <c r="K16" s="118">
        <v>0</v>
      </c>
      <c r="L16" s="113"/>
      <c r="M16" s="104">
        <f>SUM(C16:K16)</f>
        <v>299068196</v>
      </c>
      <c r="N16" s="104"/>
    </row>
    <row r="17" spans="1:21" ht="18.75" customHeight="1" x14ac:dyDescent="0.25">
      <c r="A17" s="91" t="s">
        <v>196</v>
      </c>
      <c r="B17" s="91"/>
      <c r="C17" s="24">
        <f>SUM(C15,C16)</f>
        <v>136295937</v>
      </c>
      <c r="D17" s="156"/>
      <c r="E17" s="24">
        <f>SUM(E15,E16)</f>
        <v>162772259</v>
      </c>
      <c r="F17" s="156"/>
      <c r="G17" s="24">
        <f>SUM(G15,G16)</f>
        <v>0</v>
      </c>
      <c r="H17" s="156"/>
      <c r="I17" s="24">
        <f>SUM(I15,I16)</f>
        <v>0</v>
      </c>
      <c r="J17" s="156"/>
      <c r="K17" s="24">
        <f>SUM(K15,K16)</f>
        <v>0</v>
      </c>
      <c r="L17" s="156"/>
      <c r="M17" s="24">
        <f>SUM(M15,M16)</f>
        <v>299068196</v>
      </c>
      <c r="N17" s="156"/>
    </row>
    <row r="18" spans="1:21" ht="20.25" customHeight="1" x14ac:dyDescent="0.25">
      <c r="A18" s="91"/>
      <c r="B18" s="121"/>
      <c r="C18" s="115"/>
      <c r="D18" s="115"/>
      <c r="E18" s="115"/>
      <c r="F18" s="115"/>
      <c r="G18" s="115"/>
      <c r="H18" s="116"/>
      <c r="I18" s="115"/>
      <c r="J18" s="116"/>
      <c r="K18" s="115"/>
      <c r="L18" s="115"/>
      <c r="M18" s="115"/>
      <c r="N18" s="34"/>
      <c r="O18" s="95"/>
    </row>
    <row r="19" spans="1:21" s="26" customFormat="1" ht="20.25" customHeight="1" x14ac:dyDescent="0.25">
      <c r="A19" s="91" t="s">
        <v>175</v>
      </c>
      <c r="B19" s="121"/>
      <c r="C19" s="27"/>
      <c r="D19" s="16"/>
      <c r="E19" s="27"/>
      <c r="F19" s="22"/>
      <c r="G19" s="27"/>
      <c r="H19" s="16"/>
      <c r="I19" s="27"/>
      <c r="J19" s="22"/>
      <c r="K19" s="27"/>
      <c r="L19" s="16"/>
      <c r="M19" s="27"/>
      <c r="N19" s="28"/>
      <c r="O19" s="27"/>
      <c r="P19" s="28"/>
      <c r="Q19" s="28"/>
      <c r="R19" s="28"/>
      <c r="S19" s="28"/>
      <c r="T19" s="28"/>
      <c r="U19" s="28"/>
    </row>
    <row r="20" spans="1:21" ht="20.25" customHeight="1" x14ac:dyDescent="0.25">
      <c r="A20" s="20" t="s">
        <v>197</v>
      </c>
      <c r="C20" s="27">
        <v>0</v>
      </c>
      <c r="D20" s="22"/>
      <c r="E20" s="27">
        <v>0</v>
      </c>
      <c r="F20" s="22"/>
      <c r="G20" s="27">
        <v>0</v>
      </c>
      <c r="H20" s="16"/>
      <c r="I20" s="28">
        <v>350656980</v>
      </c>
      <c r="J20" s="16"/>
      <c r="K20" s="28">
        <v>0</v>
      </c>
      <c r="L20" s="16"/>
      <c r="M20" s="28">
        <f>SUM(C20:K20)</f>
        <v>350656980</v>
      </c>
    </row>
    <row r="21" spans="1:21" ht="20.25" customHeight="1" x14ac:dyDescent="0.25">
      <c r="A21" s="91" t="s">
        <v>116</v>
      </c>
      <c r="B21" s="121"/>
      <c r="C21" s="24">
        <f>SUM(C20)</f>
        <v>0</v>
      </c>
      <c r="D21" s="156"/>
      <c r="E21" s="24">
        <f>SUM(E20)</f>
        <v>0</v>
      </c>
      <c r="F21" s="156"/>
      <c r="G21" s="24">
        <f>SUM(G20)</f>
        <v>0</v>
      </c>
      <c r="H21" s="155"/>
      <c r="I21" s="24">
        <f>SUM(I20)</f>
        <v>350656980</v>
      </c>
      <c r="J21" s="155"/>
      <c r="K21" s="24">
        <f>SUM(K20)</f>
        <v>0</v>
      </c>
      <c r="L21" s="155"/>
      <c r="M21" s="24">
        <f>SUM(M20)</f>
        <v>350656980</v>
      </c>
      <c r="N21" s="34"/>
    </row>
    <row r="22" spans="1:21" ht="20.25" customHeight="1" x14ac:dyDescent="0.25">
      <c r="A22" s="91"/>
      <c r="B22" s="121"/>
      <c r="C22" s="156"/>
      <c r="D22" s="156"/>
      <c r="E22" s="156"/>
      <c r="F22" s="156"/>
      <c r="G22" s="156"/>
      <c r="H22" s="155"/>
      <c r="I22" s="155"/>
      <c r="J22" s="155"/>
      <c r="K22" s="155"/>
      <c r="L22" s="155"/>
      <c r="M22" s="155"/>
    </row>
    <row r="23" spans="1:21" ht="20.25" customHeight="1" x14ac:dyDescent="0.25">
      <c r="A23" s="93" t="s">
        <v>179</v>
      </c>
      <c r="C23" s="113">
        <v>0</v>
      </c>
      <c r="D23" s="118"/>
      <c r="E23" s="113">
        <v>0</v>
      </c>
      <c r="F23" s="118"/>
      <c r="G23" s="113">
        <v>17533670</v>
      </c>
      <c r="H23" s="104"/>
      <c r="I23" s="99">
        <v>-17533670</v>
      </c>
      <c r="J23" s="104"/>
      <c r="K23" s="99">
        <v>0</v>
      </c>
      <c r="L23" s="104"/>
      <c r="M23" s="99">
        <f>SUM(C23:K23)</f>
        <v>0</v>
      </c>
    </row>
    <row r="24" spans="1:21" ht="20.25" customHeight="1" x14ac:dyDescent="0.25">
      <c r="A24" s="93" t="s">
        <v>180</v>
      </c>
      <c r="C24" s="113">
        <v>0</v>
      </c>
      <c r="D24" s="118"/>
      <c r="E24" s="113">
        <v>0</v>
      </c>
      <c r="F24" s="118"/>
      <c r="G24" s="113">
        <v>0</v>
      </c>
      <c r="H24" s="104"/>
      <c r="I24" s="99">
        <v>104918016</v>
      </c>
      <c r="J24" s="104"/>
      <c r="K24" s="99">
        <v>-104918016</v>
      </c>
      <c r="L24" s="104"/>
      <c r="M24" s="99">
        <f>SUM(C24:K24)</f>
        <v>0</v>
      </c>
    </row>
    <row r="25" spans="1:21" ht="20.25" customHeight="1" thickBot="1" x14ac:dyDescent="0.3">
      <c r="A25" s="91" t="s">
        <v>198</v>
      </c>
      <c r="B25" s="121"/>
      <c r="C25" s="9">
        <f>SUM(C12,C23:C24,C21,C17)</f>
        <v>817775625</v>
      </c>
      <c r="D25" s="155"/>
      <c r="E25" s="9">
        <f>SUM(E12,E23:E24,E21,E17)</f>
        <v>504942690</v>
      </c>
      <c r="F25" s="155"/>
      <c r="G25" s="9">
        <f>SUM(G12,G23:G24,G21,G17)</f>
        <v>88505670</v>
      </c>
      <c r="H25" s="155"/>
      <c r="I25" s="9">
        <f>SUM(I12,I23:I24,I21,I17)</f>
        <v>789428028</v>
      </c>
      <c r="J25" s="155"/>
      <c r="K25" s="9">
        <f>SUM(K12,K23:K24,K21,K17)</f>
        <v>485311541</v>
      </c>
      <c r="L25" s="155"/>
      <c r="M25" s="9">
        <f>SUM(M12,M23:M24,M21,M17)</f>
        <v>2685963554</v>
      </c>
      <c r="N25" s="95"/>
    </row>
    <row r="26" spans="1:21" ht="20.25" customHeight="1" thickTop="1" x14ac:dyDescent="0.25"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1:21" ht="20.25" customHeight="1" x14ac:dyDescent="0.25">
      <c r="C27" s="34"/>
      <c r="E27" s="34"/>
      <c r="G27" s="34"/>
      <c r="I27" s="34"/>
      <c r="K27" s="34"/>
      <c r="M27" s="34"/>
    </row>
    <row r="31" spans="1:21" ht="15" x14ac:dyDescent="0.25">
      <c r="C31" s="34"/>
      <c r="E31" s="34"/>
      <c r="G31" s="34"/>
      <c r="I31" s="34"/>
      <c r="K31" s="34"/>
      <c r="M31" s="34"/>
    </row>
  </sheetData>
  <mergeCells count="4">
    <mergeCell ref="C4:M4"/>
    <mergeCell ref="G5:I5"/>
    <mergeCell ref="G6:I6"/>
    <mergeCell ref="C10:M10"/>
  </mergeCells>
  <pageMargins left="0.7" right="0.7" top="0.48" bottom="0.5" header="0.5" footer="0.5"/>
  <pageSetup paperSize="9" scale="78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1"/>
  <sheetViews>
    <sheetView zoomScale="85" zoomScaleNormal="85" zoomScaleSheetLayoutView="70" zoomScalePageLayoutView="60" workbookViewId="0">
      <selection activeCell="C29" sqref="C29"/>
    </sheetView>
  </sheetViews>
  <sheetFormatPr defaultRowHeight="20.25" customHeight="1" x14ac:dyDescent="0.25"/>
  <cols>
    <col min="1" max="1" width="56.85546875" customWidth="1"/>
    <col min="2" max="2" width="10.85546875" style="119" customWidth="1"/>
    <col min="3" max="3" width="15.85546875" bestFit="1" customWidth="1"/>
    <col min="4" max="4" width="1.28515625" customWidth="1"/>
    <col min="5" max="5" width="14.5703125" customWidth="1"/>
    <col min="6" max="6" width="1" customWidth="1"/>
    <col min="7" max="7" width="13.85546875" customWidth="1"/>
    <col min="8" max="8" width="1.28515625" customWidth="1"/>
    <col min="9" max="9" width="14.5703125" customWidth="1"/>
    <col min="10" max="10" width="1.28515625" customWidth="1"/>
    <col min="11" max="11" width="16.5703125" customWidth="1"/>
    <col min="12" max="12" width="1.42578125" customWidth="1"/>
    <col min="13" max="13" width="17.5703125" customWidth="1"/>
  </cols>
  <sheetData>
    <row r="1" spans="1:15" ht="20.25" customHeight="1" x14ac:dyDescent="0.25">
      <c r="A1" s="7" t="s">
        <v>0</v>
      </c>
      <c r="B1" s="122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5" ht="20.25" customHeight="1" x14ac:dyDescent="0.25">
      <c r="A2" s="12" t="s">
        <v>188</v>
      </c>
      <c r="B2" s="123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20.25" customHeight="1" x14ac:dyDescent="0.25"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5" s="45" customFormat="1" ht="20.25" customHeight="1" x14ac:dyDescent="0.25">
      <c r="A4" s="94"/>
      <c r="B4" s="119"/>
      <c r="C4" s="209" t="s">
        <v>189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</row>
    <row r="5" spans="1:15" s="45" customFormat="1" ht="20.25" customHeight="1" x14ac:dyDescent="0.25">
      <c r="A5" s="94"/>
      <c r="B5" s="119"/>
      <c r="C5" s="169"/>
      <c r="D5" s="169"/>
      <c r="E5" s="139"/>
      <c r="F5" s="169"/>
      <c r="G5" s="210"/>
      <c r="H5" s="210"/>
      <c r="I5" s="210"/>
      <c r="J5" s="139"/>
      <c r="K5" s="139" t="s">
        <v>190</v>
      </c>
      <c r="L5" s="169"/>
      <c r="M5" s="169"/>
    </row>
    <row r="6" spans="1:15" s="45" customFormat="1" ht="20.25" customHeight="1" x14ac:dyDescent="0.25">
      <c r="B6" s="119"/>
      <c r="C6" s="139"/>
      <c r="D6" s="139"/>
      <c r="E6" s="21"/>
      <c r="F6" s="139"/>
      <c r="G6" s="211" t="s">
        <v>191</v>
      </c>
      <c r="H6" s="211"/>
      <c r="I6" s="211"/>
      <c r="J6" s="139"/>
      <c r="K6" s="170" t="s">
        <v>162</v>
      </c>
      <c r="L6" s="139"/>
    </row>
    <row r="7" spans="1:15" s="45" customFormat="1" ht="20.25" customHeight="1" x14ac:dyDescent="0.25">
      <c r="B7" s="119"/>
      <c r="C7" s="21" t="s">
        <v>123</v>
      </c>
      <c r="D7" s="21"/>
      <c r="E7" s="21"/>
      <c r="F7" s="139"/>
      <c r="G7" s="139"/>
      <c r="H7" s="139"/>
      <c r="I7" s="139"/>
      <c r="J7" s="139"/>
      <c r="K7" s="21"/>
      <c r="L7" s="139"/>
      <c r="M7" s="21"/>
    </row>
    <row r="8" spans="1:15" s="45" customFormat="1" ht="20.25" customHeight="1" x14ac:dyDescent="0.25">
      <c r="B8" s="119"/>
      <c r="C8" s="21" t="s">
        <v>128</v>
      </c>
      <c r="D8" s="21"/>
      <c r="E8" s="21" t="s">
        <v>139</v>
      </c>
      <c r="F8" s="139"/>
      <c r="G8" s="21" t="s">
        <v>142</v>
      </c>
      <c r="H8" s="139"/>
      <c r="J8" s="21"/>
      <c r="K8" s="21" t="s">
        <v>147</v>
      </c>
      <c r="L8" s="139"/>
      <c r="M8" s="21" t="s">
        <v>151</v>
      </c>
    </row>
    <row r="9" spans="1:15" s="45" customFormat="1" ht="20.25" customHeight="1" x14ac:dyDescent="0.25">
      <c r="B9" s="3" t="s">
        <v>7</v>
      </c>
      <c r="C9" s="21" t="s">
        <v>192</v>
      </c>
      <c r="D9" s="21"/>
      <c r="E9" s="21" t="s">
        <v>154</v>
      </c>
      <c r="F9" s="139"/>
      <c r="G9" s="21" t="s">
        <v>157</v>
      </c>
      <c r="H9" s="139"/>
      <c r="I9" s="21" t="s">
        <v>193</v>
      </c>
      <c r="J9" s="21"/>
      <c r="K9" s="21" t="s">
        <v>161</v>
      </c>
      <c r="L9" s="139"/>
      <c r="M9" s="21" t="s">
        <v>162</v>
      </c>
    </row>
    <row r="10" spans="1:15" s="45" customFormat="1" ht="20.25" customHeight="1" x14ac:dyDescent="0.25">
      <c r="B10" s="119"/>
      <c r="C10" s="204" t="s">
        <v>10</v>
      </c>
      <c r="D10" s="204"/>
      <c r="E10" s="204"/>
      <c r="F10" s="204"/>
      <c r="G10" s="204"/>
      <c r="H10" s="204"/>
      <c r="I10" s="204"/>
      <c r="J10" s="204"/>
      <c r="K10" s="204"/>
      <c r="L10" s="204"/>
      <c r="M10" s="204"/>
    </row>
    <row r="11" spans="1:15" s="45" customFormat="1" ht="20.25" customHeight="1" x14ac:dyDescent="0.25">
      <c r="A11" s="2" t="s">
        <v>182</v>
      </c>
      <c r="B11" s="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</row>
    <row r="12" spans="1:15" ht="20.25" customHeight="1" x14ac:dyDescent="0.25">
      <c r="A12" s="91" t="s">
        <v>183</v>
      </c>
      <c r="B12" s="121"/>
      <c r="C12" s="8">
        <v>817775625</v>
      </c>
      <c r="D12" s="8"/>
      <c r="E12" s="8">
        <v>504942690</v>
      </c>
      <c r="F12" s="8"/>
      <c r="G12" s="8">
        <v>88505670</v>
      </c>
      <c r="H12" s="8"/>
      <c r="I12" s="8">
        <v>789428028</v>
      </c>
      <c r="J12" s="8"/>
      <c r="K12" s="8">
        <v>485311541</v>
      </c>
      <c r="L12" s="8"/>
      <c r="M12" s="8">
        <f>SUM(C12:K12)</f>
        <v>2685963554</v>
      </c>
      <c r="N12" s="34"/>
      <c r="O12" s="95"/>
    </row>
    <row r="13" spans="1:15" ht="20.25" customHeight="1" x14ac:dyDescent="0.25">
      <c r="A13" s="91"/>
      <c r="B13" s="121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34"/>
      <c r="O13" s="95"/>
    </row>
    <row r="14" spans="1:15" ht="18.75" customHeight="1" x14ac:dyDescent="0.25">
      <c r="A14" s="91" t="s">
        <v>194</v>
      </c>
      <c r="B14" s="91"/>
      <c r="C14" s="91"/>
      <c r="D14" s="113"/>
      <c r="E14" s="118"/>
      <c r="F14" s="113"/>
      <c r="G14" s="118"/>
      <c r="H14" s="113"/>
      <c r="I14" s="104"/>
      <c r="J14" s="113"/>
      <c r="K14" s="118"/>
      <c r="L14" s="113"/>
      <c r="M14" s="104"/>
      <c r="N14" s="99"/>
    </row>
    <row r="15" spans="1:15" ht="18.75" customHeight="1" x14ac:dyDescent="0.25">
      <c r="A15" s="105" t="s">
        <v>195</v>
      </c>
      <c r="B15" s="105"/>
      <c r="C15" s="105"/>
      <c r="D15" s="113"/>
      <c r="E15" s="118"/>
      <c r="F15" s="113"/>
      <c r="G15" s="118"/>
      <c r="H15" s="113"/>
      <c r="I15" s="104"/>
      <c r="J15" s="113"/>
      <c r="K15" s="118"/>
      <c r="L15" s="113"/>
      <c r="M15" s="104"/>
      <c r="N15" s="99"/>
    </row>
    <row r="16" spans="1:15" ht="18.75" customHeight="1" x14ac:dyDescent="0.25">
      <c r="A16" t="s">
        <v>184</v>
      </c>
      <c r="B16" s="33">
        <v>25</v>
      </c>
      <c r="C16" s="28">
        <v>0</v>
      </c>
      <c r="D16" s="28"/>
      <c r="E16" s="28">
        <v>0</v>
      </c>
      <c r="F16" s="113"/>
      <c r="G16" s="118">
        <v>0</v>
      </c>
      <c r="H16" s="113"/>
      <c r="I16" s="104">
        <v>-122666344</v>
      </c>
      <c r="J16" s="113"/>
      <c r="K16" s="118">
        <v>0</v>
      </c>
      <c r="L16" s="113"/>
      <c r="M16" s="99">
        <f>SUM(C16:K16)</f>
        <v>-122666344</v>
      </c>
      <c r="N16" s="104"/>
    </row>
    <row r="17" spans="1:21" ht="18.75" customHeight="1" x14ac:dyDescent="0.25">
      <c r="A17" s="91" t="s">
        <v>196</v>
      </c>
      <c r="B17" s="91"/>
      <c r="C17" s="24">
        <f>SUM(C16)</f>
        <v>0</v>
      </c>
      <c r="D17" s="156"/>
      <c r="E17" s="24">
        <f>SUM(E16)</f>
        <v>0</v>
      </c>
      <c r="F17" s="156"/>
      <c r="G17" s="24">
        <f>SUM(G16)</f>
        <v>0</v>
      </c>
      <c r="H17" s="156"/>
      <c r="I17" s="24">
        <f>SUM(I16)</f>
        <v>-122666344</v>
      </c>
      <c r="J17" s="156"/>
      <c r="K17" s="24">
        <f>SUM(K16)</f>
        <v>0</v>
      </c>
      <c r="L17" s="156"/>
      <c r="M17" s="24">
        <f>SUM(M16)</f>
        <v>-122666344</v>
      </c>
      <c r="N17" s="156"/>
    </row>
    <row r="18" spans="1:21" ht="20.25" customHeight="1" x14ac:dyDescent="0.25">
      <c r="A18" s="91"/>
      <c r="B18" s="121"/>
      <c r="C18" s="115"/>
      <c r="D18" s="115"/>
      <c r="E18" s="115"/>
      <c r="F18" s="115"/>
      <c r="G18" s="115"/>
      <c r="H18" s="116"/>
      <c r="I18" s="115"/>
      <c r="J18" s="116"/>
      <c r="K18" s="115"/>
      <c r="L18" s="115"/>
      <c r="M18" s="115"/>
      <c r="N18" s="34"/>
      <c r="O18" s="95"/>
    </row>
    <row r="19" spans="1:21" s="26" customFormat="1" ht="20.25" customHeight="1" x14ac:dyDescent="0.25">
      <c r="A19" s="91" t="s">
        <v>175</v>
      </c>
      <c r="B19" s="121"/>
      <c r="C19" s="27"/>
      <c r="D19" s="16"/>
      <c r="E19" s="27"/>
      <c r="F19" s="22"/>
      <c r="G19" s="27"/>
      <c r="H19" s="16"/>
      <c r="I19" s="27"/>
      <c r="J19" s="22"/>
      <c r="K19" s="27"/>
      <c r="L19" s="16"/>
      <c r="M19" s="27"/>
      <c r="N19" s="28"/>
      <c r="O19" s="27"/>
      <c r="P19" s="28"/>
      <c r="Q19" s="28"/>
      <c r="R19" s="28"/>
      <c r="S19" s="28"/>
      <c r="T19" s="28"/>
      <c r="U19" s="28"/>
    </row>
    <row r="20" spans="1:21" ht="20.25" customHeight="1" x14ac:dyDescent="0.25">
      <c r="A20" s="20" t="s">
        <v>197</v>
      </c>
      <c r="C20" s="27">
        <v>0</v>
      </c>
      <c r="D20" s="22"/>
      <c r="E20" s="27">
        <v>0</v>
      </c>
      <c r="F20" s="22"/>
      <c r="G20" s="27">
        <v>0</v>
      </c>
      <c r="H20" s="16"/>
      <c r="I20" s="28">
        <f>'SI-7'!H25</f>
        <v>255639826</v>
      </c>
      <c r="J20" s="16"/>
      <c r="K20" s="28">
        <v>0</v>
      </c>
      <c r="L20" s="16"/>
      <c r="M20" s="28">
        <f>SUM(C20:K20)</f>
        <v>255639826</v>
      </c>
    </row>
    <row r="21" spans="1:21" ht="20.25" customHeight="1" x14ac:dyDescent="0.25">
      <c r="A21" s="91" t="s">
        <v>116</v>
      </c>
      <c r="B21" s="121"/>
      <c r="C21" s="24">
        <f>SUM(C20)</f>
        <v>0</v>
      </c>
      <c r="D21" s="156"/>
      <c r="E21" s="24"/>
      <c r="F21" s="156"/>
      <c r="G21" s="24">
        <f>SUM(G20)</f>
        <v>0</v>
      </c>
      <c r="H21" s="155"/>
      <c r="I21" s="24">
        <f>SUM(I20)</f>
        <v>255639826</v>
      </c>
      <c r="J21" s="155"/>
      <c r="K21" s="24">
        <f>SUM(K20)</f>
        <v>0</v>
      </c>
      <c r="L21" s="155"/>
      <c r="M21" s="24">
        <f>SUM(M20)</f>
        <v>255639826</v>
      </c>
      <c r="N21" s="34"/>
    </row>
    <row r="22" spans="1:21" ht="20.25" customHeight="1" x14ac:dyDescent="0.25">
      <c r="A22" s="91"/>
      <c r="B22" s="121"/>
      <c r="C22" s="156"/>
      <c r="D22" s="156"/>
      <c r="E22" s="156"/>
      <c r="F22" s="156"/>
      <c r="G22" s="156"/>
      <c r="H22" s="155"/>
      <c r="I22" s="155"/>
      <c r="J22" s="155"/>
      <c r="K22" s="155"/>
      <c r="L22" s="155"/>
      <c r="M22" s="155"/>
    </row>
    <row r="23" spans="1:21" ht="20.25" customHeight="1" x14ac:dyDescent="0.25">
      <c r="A23" s="202" t="s">
        <v>179</v>
      </c>
      <c r="B23" s="121"/>
      <c r="C23" s="156">
        <v>0</v>
      </c>
      <c r="D23" s="156"/>
      <c r="E23" s="156">
        <v>0</v>
      </c>
      <c r="F23" s="156"/>
      <c r="G23" s="118">
        <v>12781992</v>
      </c>
      <c r="H23" s="155"/>
      <c r="I23" s="104">
        <f>-G23</f>
        <v>-12781992</v>
      </c>
      <c r="J23" s="155"/>
      <c r="K23" s="155">
        <v>0</v>
      </c>
      <c r="L23" s="155"/>
      <c r="M23" s="155">
        <f>SUM(C23:K23)</f>
        <v>0</v>
      </c>
    </row>
    <row r="24" spans="1:21" ht="20.25" customHeight="1" x14ac:dyDescent="0.25">
      <c r="A24" s="93" t="s">
        <v>180</v>
      </c>
      <c r="C24" s="113">
        <v>0</v>
      </c>
      <c r="D24" s="118"/>
      <c r="E24" s="113">
        <v>0</v>
      </c>
      <c r="F24" s="118"/>
      <c r="G24" s="113">
        <v>0</v>
      </c>
      <c r="H24" s="104"/>
      <c r="I24" s="99">
        <v>10542635</v>
      </c>
      <c r="J24" s="104"/>
      <c r="K24" s="99">
        <v>-10542635</v>
      </c>
      <c r="L24" s="104"/>
      <c r="M24" s="99">
        <f>SUM(C24:K24)</f>
        <v>0</v>
      </c>
    </row>
    <row r="25" spans="1:21" ht="20.25" customHeight="1" thickBot="1" x14ac:dyDescent="0.3">
      <c r="A25" s="91" t="s">
        <v>199</v>
      </c>
      <c r="B25" s="121"/>
      <c r="C25" s="9">
        <f>SUM(C12,C23:C24,C21,C17)</f>
        <v>817775625</v>
      </c>
      <c r="D25" s="155"/>
      <c r="E25" s="9">
        <f>SUM(E12,E23:E24,E21,E17)</f>
        <v>504942690</v>
      </c>
      <c r="F25" s="155"/>
      <c r="G25" s="9">
        <f>SUM(G12,G23:G24,G21,G17)</f>
        <v>101287662</v>
      </c>
      <c r="H25" s="155"/>
      <c r="I25" s="9">
        <f>SUM(I12,I23:I24,I21,I17)</f>
        <v>920162153</v>
      </c>
      <c r="J25" s="155"/>
      <c r="K25" s="9">
        <f>SUM(K12,K23:K24,K21,K17)</f>
        <v>474768906</v>
      </c>
      <c r="L25" s="155"/>
      <c r="M25" s="9">
        <f>SUM(M12,M23:M24,M21,M17)</f>
        <v>2818937036</v>
      </c>
      <c r="N25" s="95"/>
    </row>
    <row r="26" spans="1:21" ht="20.25" customHeight="1" thickTop="1" x14ac:dyDescent="0.25"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1:21" ht="20.25" customHeight="1" x14ac:dyDescent="0.25">
      <c r="C27" s="34"/>
      <c r="E27" s="34"/>
      <c r="G27" s="34"/>
      <c r="I27" s="34"/>
      <c r="K27" s="34"/>
      <c r="M27" s="34"/>
    </row>
    <row r="31" spans="1:21" ht="15" x14ac:dyDescent="0.25">
      <c r="C31" s="34"/>
      <c r="E31" s="34"/>
      <c r="G31" s="34"/>
      <c r="I31" s="34"/>
      <c r="K31" s="34"/>
      <c r="M31" s="34"/>
    </row>
  </sheetData>
  <mergeCells count="4">
    <mergeCell ref="C4:M4"/>
    <mergeCell ref="G5:I5"/>
    <mergeCell ref="G6:I6"/>
    <mergeCell ref="C10:M10"/>
  </mergeCells>
  <pageMargins left="0.7" right="0.7" top="0.48" bottom="0.5" header="0.5" footer="0.5"/>
  <pageSetup paperSize="9" scale="78" firstPageNumber="11" orientation="landscape" useFirstPageNumber="1" r:id="rId1"/>
  <headerFooter>
    <oddFooter>&amp;LThe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123"/>
  <sheetViews>
    <sheetView showOutlineSymbols="0" zoomScale="80" zoomScaleNormal="80" zoomScaleSheetLayoutView="80" zoomScalePageLayoutView="47" workbookViewId="0">
      <selection activeCell="J21" sqref="J21"/>
    </sheetView>
  </sheetViews>
  <sheetFormatPr defaultColWidth="9.140625" defaultRowHeight="20.45" customHeight="1" x14ac:dyDescent="0.25"/>
  <cols>
    <col min="1" max="1" width="77.85546875" style="20" customWidth="1"/>
    <col min="2" max="2" width="16.42578125" style="14" bestFit="1" customWidth="1"/>
    <col min="3" max="3" width="1.140625" style="15" customWidth="1"/>
    <col min="4" max="4" width="15.7109375" style="14" bestFit="1" customWidth="1"/>
    <col min="5" max="5" width="1.42578125" style="15" customWidth="1"/>
    <col min="6" max="6" width="15.5703125" style="15" customWidth="1"/>
    <col min="7" max="7" width="1.28515625" style="15" customWidth="1"/>
    <col min="8" max="8" width="15" style="15" customWidth="1"/>
    <col min="9" max="9" width="11" style="189" bestFit="1" customWidth="1"/>
    <col min="10" max="10" width="14.42578125" style="189" customWidth="1"/>
    <col min="11" max="11" width="14" style="189" bestFit="1" customWidth="1"/>
    <col min="12" max="12" width="9.140625" style="189"/>
    <col min="13" max="13" width="14" style="189" bestFit="1" customWidth="1"/>
    <col min="14" max="14" width="9.140625" style="189"/>
    <col min="15" max="15" width="14" style="189" bestFit="1" customWidth="1"/>
    <col min="16" max="47" width="9.140625" style="189"/>
    <col min="48" max="16384" width="9.140625" style="149"/>
  </cols>
  <sheetData>
    <row r="1" spans="1:47" ht="20.45" customHeight="1" x14ac:dyDescent="0.25">
      <c r="A1" s="7" t="s">
        <v>0</v>
      </c>
    </row>
    <row r="2" spans="1:47" ht="20.45" customHeight="1" x14ac:dyDescent="0.25">
      <c r="A2" s="171" t="s">
        <v>200</v>
      </c>
    </row>
    <row r="3" spans="1:47" ht="16.5" customHeight="1" x14ac:dyDescent="0.25"/>
    <row r="4" spans="1:47" ht="20.45" customHeight="1" x14ac:dyDescent="0.25">
      <c r="A4" s="20" t="s">
        <v>79</v>
      </c>
      <c r="B4" s="205" t="s">
        <v>2</v>
      </c>
      <c r="C4" s="205"/>
      <c r="D4" s="205"/>
      <c r="E4" s="167"/>
      <c r="F4" s="203" t="s">
        <v>3</v>
      </c>
      <c r="G4" s="203"/>
      <c r="H4" s="203"/>
    </row>
    <row r="5" spans="1:47" ht="20.45" customHeight="1" x14ac:dyDescent="0.25">
      <c r="B5" s="205" t="s">
        <v>4</v>
      </c>
      <c r="C5" s="205"/>
      <c r="D5" s="205"/>
      <c r="E5" s="14"/>
      <c r="F5" s="205" t="s">
        <v>4</v>
      </c>
      <c r="G5" s="205"/>
      <c r="H5" s="205"/>
    </row>
    <row r="6" spans="1:47" s="26" customFormat="1" ht="20.45" customHeight="1" x14ac:dyDescent="0.25">
      <c r="A6" s="25"/>
      <c r="B6" s="207" t="s">
        <v>80</v>
      </c>
      <c r="C6" s="207"/>
      <c r="D6" s="207"/>
      <c r="E6" s="14"/>
      <c r="F6" s="207" t="s">
        <v>80</v>
      </c>
      <c r="G6" s="207"/>
      <c r="H6" s="207"/>
      <c r="I6" s="18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</row>
    <row r="7" spans="1:47" ht="20.45" customHeight="1" x14ac:dyDescent="0.25">
      <c r="B7" s="98" t="s">
        <v>8</v>
      </c>
      <c r="C7" s="97"/>
      <c r="D7" s="98" t="s">
        <v>9</v>
      </c>
      <c r="E7" s="97"/>
      <c r="F7" s="98" t="s">
        <v>8</v>
      </c>
      <c r="G7" s="97"/>
      <c r="H7" s="98" t="s">
        <v>9</v>
      </c>
    </row>
    <row r="8" spans="1:47" ht="20.45" customHeight="1" x14ac:dyDescent="0.25">
      <c r="B8" s="204" t="s">
        <v>10</v>
      </c>
      <c r="C8" s="204"/>
      <c r="D8" s="204"/>
      <c r="E8" s="204"/>
      <c r="F8" s="204"/>
      <c r="G8" s="204"/>
      <c r="H8" s="204"/>
    </row>
    <row r="9" spans="1:47" ht="20.45" customHeight="1" x14ac:dyDescent="0.25">
      <c r="A9" s="172" t="s">
        <v>201</v>
      </c>
      <c r="B9" s="166"/>
      <c r="C9" s="166"/>
      <c r="D9" s="166"/>
      <c r="E9" s="166"/>
      <c r="F9" s="166"/>
      <c r="G9" s="166"/>
      <c r="H9" s="166"/>
    </row>
    <row r="10" spans="1:47" ht="20.45" customHeight="1" x14ac:dyDescent="0.25">
      <c r="A10" s="20" t="s">
        <v>112</v>
      </c>
      <c r="B10" s="28">
        <f>'SI-7'!D25</f>
        <v>229033850</v>
      </c>
      <c r="C10" s="166"/>
      <c r="D10" s="28">
        <f>'SI-7'!F25</f>
        <v>526991938</v>
      </c>
      <c r="E10" s="166"/>
      <c r="F10" s="28">
        <f>'SI-7'!H25</f>
        <v>255639826</v>
      </c>
      <c r="G10" s="21"/>
      <c r="H10" s="28">
        <f>'SI-7'!J25</f>
        <v>350656980</v>
      </c>
    </row>
    <row r="11" spans="1:47" ht="20.45" customHeight="1" x14ac:dyDescent="0.25">
      <c r="A11" s="173" t="s">
        <v>202</v>
      </c>
      <c r="B11" s="28"/>
      <c r="C11" s="166"/>
      <c r="D11" s="28"/>
      <c r="E11" s="166"/>
      <c r="F11" s="31"/>
      <c r="G11" s="21"/>
      <c r="H11" s="31"/>
    </row>
    <row r="12" spans="1:47" s="150" customFormat="1" ht="20.45" customHeight="1" x14ac:dyDescent="0.25">
      <c r="A12" s="20" t="s">
        <v>203</v>
      </c>
      <c r="B12" s="28">
        <f>'SI-7'!D24</f>
        <v>123239727</v>
      </c>
      <c r="C12" s="16"/>
      <c r="D12" s="28">
        <f>'SI-7'!F24</f>
        <v>168623623</v>
      </c>
      <c r="E12" s="16"/>
      <c r="F12" s="28">
        <f>'SI-7'!H24</f>
        <v>65665260</v>
      </c>
      <c r="G12" s="16"/>
      <c r="H12" s="28">
        <f>'SI-7'!J24</f>
        <v>69528950</v>
      </c>
      <c r="I12" s="191"/>
      <c r="J12" s="192"/>
      <c r="K12" s="192"/>
      <c r="L12" s="191"/>
      <c r="M12" s="192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</row>
    <row r="13" spans="1:47" ht="20.45" customHeight="1" x14ac:dyDescent="0.25">
      <c r="A13" s="20" t="s">
        <v>91</v>
      </c>
      <c r="B13" s="28">
        <f>'SI-7'!D21</f>
        <v>151977484</v>
      </c>
      <c r="C13" s="166"/>
      <c r="D13" s="28">
        <f>'SI-7'!F21</f>
        <v>182714846</v>
      </c>
      <c r="E13" s="166"/>
      <c r="F13" s="28">
        <f>'SI-7'!H21</f>
        <v>125611969</v>
      </c>
      <c r="G13" s="21"/>
      <c r="H13" s="28">
        <f>'SI-7'!J21</f>
        <v>137195503</v>
      </c>
    </row>
    <row r="14" spans="1:47" ht="20.45" customHeight="1" x14ac:dyDescent="0.25">
      <c r="A14" s="20" t="s">
        <v>204</v>
      </c>
      <c r="B14" s="28">
        <v>260507349</v>
      </c>
      <c r="C14" s="166"/>
      <c r="D14" s="28">
        <v>224483359</v>
      </c>
      <c r="E14" s="166"/>
      <c r="F14" s="31">
        <v>69066911</v>
      </c>
      <c r="G14" s="21"/>
      <c r="H14" s="31">
        <v>67019863</v>
      </c>
      <c r="J14" s="18"/>
    </row>
    <row r="15" spans="1:47" ht="20.45" customHeight="1" x14ac:dyDescent="0.25">
      <c r="A15" s="20" t="s">
        <v>205</v>
      </c>
      <c r="B15" s="28">
        <v>9361420</v>
      </c>
      <c r="C15" s="166"/>
      <c r="D15" s="28">
        <v>4501793</v>
      </c>
      <c r="E15" s="166"/>
      <c r="F15" s="31">
        <v>0</v>
      </c>
      <c r="G15" s="21"/>
      <c r="H15" s="31">
        <v>0</v>
      </c>
    </row>
    <row r="16" spans="1:47" ht="20.45" customHeight="1" x14ac:dyDescent="0.25">
      <c r="A16" s="20" t="s">
        <v>206</v>
      </c>
      <c r="B16" s="28">
        <v>6391889</v>
      </c>
      <c r="C16" s="166"/>
      <c r="D16" s="28">
        <v>3863150</v>
      </c>
      <c r="E16" s="166"/>
      <c r="F16" s="31">
        <v>174707</v>
      </c>
      <c r="G16" s="21"/>
      <c r="H16" s="31">
        <v>125400</v>
      </c>
    </row>
    <row r="17" spans="1:9" ht="20.45" customHeight="1" x14ac:dyDescent="0.25">
      <c r="A17" s="20" t="s">
        <v>207</v>
      </c>
      <c r="B17" s="28">
        <v>24830416</v>
      </c>
      <c r="C17" s="166"/>
      <c r="D17" s="28">
        <v>10000000</v>
      </c>
      <c r="E17" s="166"/>
      <c r="F17" s="31">
        <v>0</v>
      </c>
      <c r="G17" s="21"/>
      <c r="H17" s="31">
        <v>0</v>
      </c>
    </row>
    <row r="18" spans="1:9" ht="20.45" customHeight="1" x14ac:dyDescent="0.25">
      <c r="A18" s="20" t="s">
        <v>208</v>
      </c>
      <c r="B18" s="28">
        <v>1508639</v>
      </c>
      <c r="C18" s="166"/>
      <c r="D18" s="28">
        <v>-1125828</v>
      </c>
      <c r="E18" s="166"/>
      <c r="F18" s="31">
        <v>50151620</v>
      </c>
      <c r="G18" s="21"/>
      <c r="H18" s="31">
        <v>59111419</v>
      </c>
    </row>
    <row r="19" spans="1:9" ht="20.45" customHeight="1" x14ac:dyDescent="0.25">
      <c r="A19" s="20" t="s">
        <v>209</v>
      </c>
      <c r="B19" s="28">
        <v>11512410</v>
      </c>
      <c r="C19" s="166"/>
      <c r="D19" s="28">
        <v>-6528055</v>
      </c>
      <c r="E19" s="166"/>
      <c r="F19" s="31">
        <v>0</v>
      </c>
      <c r="G19" s="21"/>
      <c r="H19" s="31">
        <v>0</v>
      </c>
    </row>
    <row r="20" spans="1:9" ht="20.45" customHeight="1" x14ac:dyDescent="0.25">
      <c r="A20" s="20" t="s">
        <v>210</v>
      </c>
      <c r="B20" s="99">
        <v>7320864</v>
      </c>
      <c r="C20" s="166"/>
      <c r="D20" s="99">
        <v>-9178178</v>
      </c>
      <c r="E20" s="166"/>
      <c r="F20" s="108">
        <v>7714104</v>
      </c>
      <c r="G20" s="21"/>
      <c r="H20" s="108">
        <v>-80737</v>
      </c>
    </row>
    <row r="21" spans="1:9" ht="20.45" customHeight="1" x14ac:dyDescent="0.25">
      <c r="A21" s="20" t="s">
        <v>211</v>
      </c>
      <c r="B21" s="99">
        <v>0</v>
      </c>
      <c r="C21" s="166"/>
      <c r="D21" s="99">
        <v>0</v>
      </c>
      <c r="E21" s="166"/>
      <c r="F21" s="108">
        <v>0</v>
      </c>
      <c r="G21" s="21"/>
      <c r="H21" s="108">
        <v>-2161550</v>
      </c>
    </row>
    <row r="22" spans="1:9" ht="20.45" customHeight="1" x14ac:dyDescent="0.25">
      <c r="A22" s="20" t="s">
        <v>212</v>
      </c>
      <c r="B22" s="99">
        <v>-32946471</v>
      </c>
      <c r="C22" s="166"/>
      <c r="D22" s="99">
        <v>-4110567</v>
      </c>
      <c r="E22" s="166"/>
      <c r="F22" s="108">
        <v>-14300000</v>
      </c>
      <c r="G22" s="21"/>
      <c r="H22" s="108">
        <v>-3902216</v>
      </c>
      <c r="I22" s="28"/>
    </row>
    <row r="23" spans="1:9" ht="20.45" customHeight="1" x14ac:dyDescent="0.25">
      <c r="A23" s="20" t="s">
        <v>213</v>
      </c>
      <c r="B23" s="99">
        <v>-1425733</v>
      </c>
      <c r="C23" s="166"/>
      <c r="D23" s="99">
        <v>1803920</v>
      </c>
      <c r="E23" s="166"/>
      <c r="F23" s="108">
        <v>-1003598</v>
      </c>
      <c r="G23" s="21"/>
      <c r="H23" s="108">
        <v>-411015</v>
      </c>
    </row>
    <row r="24" spans="1:9" ht="20.45" customHeight="1" x14ac:dyDescent="0.25">
      <c r="A24" s="20" t="s">
        <v>214</v>
      </c>
      <c r="B24" s="28">
        <v>2856394</v>
      </c>
      <c r="C24" s="166"/>
      <c r="D24" s="28">
        <v>48741772</v>
      </c>
      <c r="E24" s="166"/>
      <c r="F24" s="32">
        <v>0</v>
      </c>
      <c r="G24" s="21"/>
      <c r="H24" s="32">
        <v>0</v>
      </c>
    </row>
    <row r="25" spans="1:9" ht="20.45" customHeight="1" x14ac:dyDescent="0.25">
      <c r="A25" s="20" t="s">
        <v>215</v>
      </c>
      <c r="B25" s="28">
        <v>960450</v>
      </c>
      <c r="C25" s="166"/>
      <c r="D25" s="28">
        <v>0</v>
      </c>
      <c r="E25" s="166"/>
      <c r="F25" s="32">
        <v>0</v>
      </c>
      <c r="G25" s="21"/>
      <c r="H25" s="32">
        <v>0</v>
      </c>
    </row>
    <row r="26" spans="1:9" ht="20.45" customHeight="1" x14ac:dyDescent="0.25">
      <c r="A26" s="20" t="s">
        <v>283</v>
      </c>
      <c r="B26" s="28">
        <v>-981364</v>
      </c>
      <c r="C26" s="166"/>
      <c r="D26" s="28">
        <v>0</v>
      </c>
      <c r="E26" s="166"/>
      <c r="F26" s="32">
        <v>0</v>
      </c>
      <c r="G26" s="21"/>
      <c r="H26" s="32">
        <v>0</v>
      </c>
    </row>
    <row r="27" spans="1:9" ht="20.45" customHeight="1" x14ac:dyDescent="0.25">
      <c r="A27" s="20" t="s">
        <v>282</v>
      </c>
      <c r="B27" s="28">
        <v>1489024</v>
      </c>
      <c r="C27" s="166"/>
      <c r="D27" s="28">
        <v>0</v>
      </c>
      <c r="E27" s="166"/>
      <c r="F27" s="32">
        <v>0</v>
      </c>
      <c r="G27" s="21"/>
      <c r="H27" s="32">
        <v>0</v>
      </c>
    </row>
    <row r="28" spans="1:9" ht="20.45" customHeight="1" x14ac:dyDescent="0.25">
      <c r="A28" s="20" t="s">
        <v>216</v>
      </c>
      <c r="B28" s="28"/>
      <c r="C28" s="166"/>
      <c r="D28" s="28"/>
      <c r="E28" s="166"/>
      <c r="F28" s="32"/>
      <c r="G28" s="21"/>
      <c r="H28" s="32"/>
    </row>
    <row r="29" spans="1:9" ht="20.45" customHeight="1" x14ac:dyDescent="0.25">
      <c r="A29" s="20" t="s">
        <v>217</v>
      </c>
      <c r="B29" s="28">
        <v>-872432</v>
      </c>
      <c r="C29" s="166"/>
      <c r="D29" s="28">
        <v>631202</v>
      </c>
      <c r="E29" s="166"/>
      <c r="F29" s="32">
        <v>0</v>
      </c>
      <c r="G29" s="21"/>
      <c r="H29" s="32">
        <v>0</v>
      </c>
    </row>
    <row r="30" spans="1:9" ht="20.45" customHeight="1" x14ac:dyDescent="0.25">
      <c r="A30" s="20" t="s">
        <v>218</v>
      </c>
      <c r="B30" s="99">
        <v>0</v>
      </c>
      <c r="C30" s="166"/>
      <c r="D30" s="99">
        <v>0</v>
      </c>
      <c r="E30" s="166"/>
      <c r="F30" s="108">
        <v>0</v>
      </c>
      <c r="G30" s="21"/>
      <c r="H30" s="108">
        <v>15892723</v>
      </c>
    </row>
    <row r="31" spans="1:9" ht="20.45" customHeight="1" x14ac:dyDescent="0.25">
      <c r="A31" s="20" t="s">
        <v>219</v>
      </c>
      <c r="B31" s="99">
        <v>8552</v>
      </c>
      <c r="C31" s="166"/>
      <c r="D31" s="99">
        <v>7138736</v>
      </c>
      <c r="E31" s="166"/>
      <c r="F31" s="108">
        <v>0</v>
      </c>
      <c r="G31" s="21"/>
      <c r="H31" s="108">
        <v>0</v>
      </c>
    </row>
    <row r="32" spans="1:9" ht="20.45" customHeight="1" x14ac:dyDescent="0.25">
      <c r="A32" s="20" t="s">
        <v>220</v>
      </c>
      <c r="B32" s="28">
        <v>7584370</v>
      </c>
      <c r="C32" s="166"/>
      <c r="D32" s="28">
        <v>13218200</v>
      </c>
      <c r="E32" s="166"/>
      <c r="F32" s="32">
        <v>3174904</v>
      </c>
      <c r="G32" s="21"/>
      <c r="H32" s="32">
        <v>3227584</v>
      </c>
    </row>
    <row r="33" spans="1:10" ht="20.45" customHeight="1" x14ac:dyDescent="0.25">
      <c r="A33" s="20" t="s">
        <v>221</v>
      </c>
      <c r="B33" s="28">
        <v>-125445</v>
      </c>
      <c r="C33" s="166"/>
      <c r="D33" s="28">
        <v>0</v>
      </c>
      <c r="E33" s="166"/>
      <c r="F33" s="32">
        <v>-75585225</v>
      </c>
      <c r="G33" s="21"/>
      <c r="H33" s="32">
        <v>-38499888</v>
      </c>
    </row>
    <row r="34" spans="1:10" ht="20.45" customHeight="1" x14ac:dyDescent="0.25">
      <c r="A34" s="20" t="s">
        <v>222</v>
      </c>
      <c r="B34" s="19">
        <v>-1151140</v>
      </c>
      <c r="C34" s="166"/>
      <c r="D34" s="19">
        <v>-1460504</v>
      </c>
      <c r="E34" s="166"/>
      <c r="F34" s="31">
        <v>-5503056</v>
      </c>
      <c r="G34" s="21"/>
      <c r="H34" s="31">
        <v>-6678993</v>
      </c>
    </row>
    <row r="35" spans="1:10" s="18" customFormat="1" ht="20.45" customHeight="1" x14ac:dyDescent="0.25">
      <c r="A35" s="13"/>
      <c r="B35" s="22">
        <f>SUM(B10:B34)</f>
        <v>801080253</v>
      </c>
      <c r="C35" s="22"/>
      <c r="D35" s="22">
        <f>SUM(D10:D34)</f>
        <v>1170309407</v>
      </c>
      <c r="E35" s="22"/>
      <c r="F35" s="140">
        <f>SUM(F10:F34)</f>
        <v>480807422</v>
      </c>
      <c r="G35" s="22"/>
      <c r="H35" s="140">
        <f>SUM(H10:H34)</f>
        <v>651024023</v>
      </c>
      <c r="J35" s="189"/>
    </row>
    <row r="36" spans="1:10" s="18" customFormat="1" ht="16.5" customHeight="1" x14ac:dyDescent="0.25">
      <c r="A36" s="13"/>
      <c r="B36" s="22"/>
      <c r="C36" s="22"/>
      <c r="D36" s="22"/>
      <c r="E36" s="22"/>
      <c r="F36" s="22"/>
      <c r="G36" s="22"/>
      <c r="H36" s="22"/>
      <c r="J36" s="189"/>
    </row>
    <row r="37" spans="1:10" ht="20.45" customHeight="1" x14ac:dyDescent="0.25">
      <c r="A37" s="173" t="s">
        <v>223</v>
      </c>
      <c r="B37" s="166"/>
      <c r="C37" s="166"/>
      <c r="D37" s="166"/>
      <c r="E37" s="166"/>
      <c r="F37" s="21"/>
      <c r="G37" s="21"/>
      <c r="H37" s="21"/>
    </row>
    <row r="38" spans="1:10" ht="20.45" customHeight="1" x14ac:dyDescent="0.25">
      <c r="A38" s="20" t="s">
        <v>224</v>
      </c>
      <c r="B38" s="28">
        <v>236509774</v>
      </c>
      <c r="C38" s="166"/>
      <c r="D38" s="28">
        <v>-13548583</v>
      </c>
      <c r="E38" s="166"/>
      <c r="F38" s="28">
        <v>252222977</v>
      </c>
      <c r="G38" s="21"/>
      <c r="H38" s="28">
        <v>-69536985</v>
      </c>
    </row>
    <row r="39" spans="1:10" ht="20.45" customHeight="1" x14ac:dyDescent="0.25">
      <c r="A39" s="20" t="s">
        <v>16</v>
      </c>
      <c r="B39" s="28">
        <v>216307276</v>
      </c>
      <c r="C39" s="166"/>
      <c r="D39" s="28">
        <v>-120439157</v>
      </c>
      <c r="E39" s="166"/>
      <c r="F39" s="28">
        <v>175027390</v>
      </c>
      <c r="G39" s="21"/>
      <c r="H39" s="28">
        <v>-8357587</v>
      </c>
      <c r="J39" s="28"/>
    </row>
    <row r="40" spans="1:10" ht="20.45" customHeight="1" x14ac:dyDescent="0.25">
      <c r="A40" s="20" t="s">
        <v>18</v>
      </c>
      <c r="B40" s="28">
        <v>20186803</v>
      </c>
      <c r="C40" s="166"/>
      <c r="D40" s="28">
        <v>6993169</v>
      </c>
      <c r="E40" s="166"/>
      <c r="F40" s="28">
        <v>6270326</v>
      </c>
      <c r="G40" s="21"/>
      <c r="H40" s="28">
        <v>29183248</v>
      </c>
      <c r="J40" s="28"/>
    </row>
    <row r="41" spans="1:10" ht="20.45" customHeight="1" x14ac:dyDescent="0.25">
      <c r="A41" s="20" t="s">
        <v>34</v>
      </c>
      <c r="B41" s="28">
        <v>-5603678</v>
      </c>
      <c r="C41" s="166"/>
      <c r="D41" s="28">
        <v>-3171848</v>
      </c>
      <c r="E41" s="166"/>
      <c r="F41" s="28">
        <v>-627583</v>
      </c>
      <c r="G41" s="21"/>
      <c r="H41" s="28">
        <v>-883360</v>
      </c>
      <c r="J41" s="28"/>
    </row>
    <row r="42" spans="1:10" ht="20.45" customHeight="1" x14ac:dyDescent="0.25">
      <c r="A42" s="20" t="s">
        <v>225</v>
      </c>
      <c r="B42" s="28">
        <v>-96356218</v>
      </c>
      <c r="C42" s="166"/>
      <c r="D42" s="28">
        <v>75390338</v>
      </c>
      <c r="E42" s="166"/>
      <c r="F42" s="28">
        <v>38293011</v>
      </c>
      <c r="G42" s="21"/>
      <c r="H42" s="28">
        <v>-13573401</v>
      </c>
      <c r="J42" s="28"/>
    </row>
    <row r="43" spans="1:10" ht="20.45" customHeight="1" x14ac:dyDescent="0.25">
      <c r="A43" s="20" t="s">
        <v>48</v>
      </c>
      <c r="B43" s="28">
        <v>29076687</v>
      </c>
      <c r="C43" s="166"/>
      <c r="D43" s="28">
        <v>110719262</v>
      </c>
      <c r="E43" s="166"/>
      <c r="F43" s="28">
        <v>8078888</v>
      </c>
      <c r="G43" s="21"/>
      <c r="H43" s="28">
        <v>40151229</v>
      </c>
      <c r="J43" s="28"/>
    </row>
    <row r="44" spans="1:10" ht="20.45" customHeight="1" x14ac:dyDescent="0.25">
      <c r="A44" s="20" t="s">
        <v>51</v>
      </c>
      <c r="B44" s="28">
        <v>-27019095</v>
      </c>
      <c r="C44" s="166"/>
      <c r="D44" s="28">
        <v>19487638</v>
      </c>
      <c r="E44" s="166"/>
      <c r="F44" s="28">
        <v>-2595103</v>
      </c>
      <c r="G44" s="21"/>
      <c r="H44" s="28">
        <v>349639</v>
      </c>
      <c r="J44" s="28"/>
    </row>
    <row r="45" spans="1:10" ht="20.45" customHeight="1" x14ac:dyDescent="0.25">
      <c r="A45" s="20" t="s">
        <v>58</v>
      </c>
      <c r="B45" s="28">
        <v>-3332500</v>
      </c>
      <c r="C45" s="166"/>
      <c r="D45" s="28">
        <v>1210647</v>
      </c>
      <c r="E45" s="166"/>
      <c r="F45" s="28">
        <v>0</v>
      </c>
      <c r="G45" s="21"/>
      <c r="H45" s="28">
        <v>0</v>
      </c>
      <c r="J45" s="28"/>
    </row>
    <row r="46" spans="1:10" ht="20.45" customHeight="1" x14ac:dyDescent="0.25">
      <c r="A46" s="20" t="s">
        <v>226</v>
      </c>
      <c r="B46" s="19">
        <v>-7438547</v>
      </c>
      <c r="C46" s="166"/>
      <c r="D46" s="19">
        <v>-6709179</v>
      </c>
      <c r="E46" s="166"/>
      <c r="F46" s="19">
        <v>-460760</v>
      </c>
      <c r="G46" s="21"/>
      <c r="H46" s="19">
        <v>-5502813</v>
      </c>
      <c r="J46" s="28"/>
    </row>
    <row r="47" spans="1:10" ht="20.45" customHeight="1" x14ac:dyDescent="0.25">
      <c r="A47" s="20" t="s">
        <v>227</v>
      </c>
      <c r="B47" s="16">
        <f>SUM(B35:B46)</f>
        <v>1163410755</v>
      </c>
      <c r="C47" s="166"/>
      <c r="D47" s="16">
        <f>SUM(D35:D46)</f>
        <v>1240241694</v>
      </c>
      <c r="E47" s="166"/>
      <c r="F47" s="16">
        <f>SUM(F35:F46)</f>
        <v>957016568</v>
      </c>
      <c r="H47" s="16">
        <f>SUM(H35:H46)</f>
        <v>622853993</v>
      </c>
    </row>
    <row r="48" spans="1:10" ht="20.45" customHeight="1" x14ac:dyDescent="0.25">
      <c r="A48" s="20" t="s">
        <v>228</v>
      </c>
      <c r="B48" s="16">
        <v>13950942</v>
      </c>
      <c r="C48" s="166"/>
      <c r="D48" s="16">
        <v>0</v>
      </c>
      <c r="E48" s="166"/>
      <c r="F48" s="16">
        <v>13950942</v>
      </c>
      <c r="H48" s="16">
        <v>0</v>
      </c>
    </row>
    <row r="49" spans="1:47" ht="20.45" customHeight="1" x14ac:dyDescent="0.25">
      <c r="A49" s="20" t="s">
        <v>229</v>
      </c>
      <c r="B49" s="16">
        <v>-171443166</v>
      </c>
      <c r="C49" s="166"/>
      <c r="D49" s="16">
        <v>-64013294</v>
      </c>
      <c r="E49" s="166"/>
      <c r="F49" s="16">
        <v>-73207673</v>
      </c>
      <c r="H49" s="16">
        <v>-46984613</v>
      </c>
    </row>
    <row r="50" spans="1:47" s="26" customFormat="1" ht="20.45" customHeight="1" x14ac:dyDescent="0.25">
      <c r="A50" s="1" t="s">
        <v>230</v>
      </c>
      <c r="B50" s="24">
        <f>SUM(B47:B49)</f>
        <v>1005918531</v>
      </c>
      <c r="C50" s="155"/>
      <c r="D50" s="24">
        <f>SUM(D47:D49)</f>
        <v>1176228400</v>
      </c>
      <c r="E50" s="10"/>
      <c r="F50" s="24">
        <f>SUM(F47:F49)</f>
        <v>897759837</v>
      </c>
      <c r="G50" s="155"/>
      <c r="H50" s="24">
        <f>SUM(H47:H49)</f>
        <v>575869380</v>
      </c>
      <c r="I50" s="189"/>
      <c r="J50" s="189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</row>
    <row r="51" spans="1:47" s="26" customFormat="1" ht="16.5" customHeight="1" x14ac:dyDescent="0.25">
      <c r="A51" s="25"/>
      <c r="B51" s="23"/>
      <c r="C51" s="16"/>
      <c r="D51" s="23"/>
      <c r="E51" s="15"/>
      <c r="F51" s="28"/>
      <c r="G51" s="16"/>
      <c r="H51" s="28"/>
      <c r="I51" s="190"/>
      <c r="J51" s="189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</row>
    <row r="52" spans="1:47" ht="20.45" customHeight="1" x14ac:dyDescent="0.25">
      <c r="A52" s="7" t="s">
        <v>231</v>
      </c>
    </row>
    <row r="53" spans="1:47" ht="20.45" customHeight="1" x14ac:dyDescent="0.25">
      <c r="A53" s="171" t="s">
        <v>200</v>
      </c>
    </row>
    <row r="54" spans="1:47" ht="16.5" customHeight="1" x14ac:dyDescent="0.25"/>
    <row r="55" spans="1:47" ht="20.45" customHeight="1" x14ac:dyDescent="0.25">
      <c r="A55" s="20" t="s">
        <v>79</v>
      </c>
      <c r="B55" s="205" t="s">
        <v>2</v>
      </c>
      <c r="C55" s="205"/>
      <c r="D55" s="205"/>
      <c r="E55" s="167"/>
      <c r="F55" s="203" t="s">
        <v>3</v>
      </c>
      <c r="G55" s="203"/>
      <c r="H55" s="203"/>
    </row>
    <row r="56" spans="1:47" ht="20.45" customHeight="1" x14ac:dyDescent="0.25">
      <c r="B56" s="205" t="s">
        <v>4</v>
      </c>
      <c r="C56" s="205"/>
      <c r="D56" s="205"/>
      <c r="E56" s="14"/>
      <c r="F56" s="205" t="s">
        <v>4</v>
      </c>
      <c r="G56" s="205"/>
      <c r="H56" s="205"/>
    </row>
    <row r="57" spans="1:47" s="26" customFormat="1" ht="20.45" customHeight="1" x14ac:dyDescent="0.25">
      <c r="A57" s="25"/>
      <c r="B57" s="207" t="s">
        <v>80</v>
      </c>
      <c r="C57" s="207"/>
      <c r="D57" s="207"/>
      <c r="E57" s="14"/>
      <c r="F57" s="207" t="s">
        <v>80</v>
      </c>
      <c r="G57" s="207"/>
      <c r="H57" s="207"/>
      <c r="I57" s="18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  <c r="AF57" s="190"/>
      <c r="AG57" s="190"/>
      <c r="AH57" s="190"/>
      <c r="AI57" s="190"/>
      <c r="AJ57" s="190"/>
      <c r="AK57" s="190"/>
      <c r="AL57" s="190"/>
      <c r="AM57" s="190"/>
      <c r="AN57" s="190"/>
      <c r="AO57" s="190"/>
      <c r="AP57" s="190"/>
      <c r="AQ57" s="190"/>
      <c r="AR57" s="190"/>
      <c r="AS57" s="190"/>
      <c r="AT57" s="190"/>
      <c r="AU57" s="190"/>
    </row>
    <row r="58" spans="1:47" ht="20.45" customHeight="1" x14ac:dyDescent="0.25">
      <c r="B58" s="98" t="s">
        <v>8</v>
      </c>
      <c r="C58" s="97"/>
      <c r="D58" s="98" t="s">
        <v>9</v>
      </c>
      <c r="E58" s="97"/>
      <c r="F58" s="98" t="s">
        <v>8</v>
      </c>
      <c r="G58" s="97"/>
      <c r="H58" s="98" t="s">
        <v>9</v>
      </c>
    </row>
    <row r="59" spans="1:47" ht="16.5" customHeight="1" x14ac:dyDescent="0.25">
      <c r="B59" s="204" t="s">
        <v>10</v>
      </c>
      <c r="C59" s="204"/>
      <c r="D59" s="204"/>
      <c r="E59" s="204"/>
      <c r="F59" s="204"/>
      <c r="G59" s="204"/>
      <c r="H59" s="204"/>
    </row>
    <row r="60" spans="1:47" s="26" customFormat="1" ht="20.45" customHeight="1" x14ac:dyDescent="0.25">
      <c r="A60" s="4" t="s">
        <v>232</v>
      </c>
      <c r="B60" s="28"/>
      <c r="C60" s="16"/>
      <c r="D60" s="28"/>
      <c r="E60" s="15"/>
      <c r="F60" s="21"/>
      <c r="G60" s="21"/>
      <c r="H60" s="21"/>
      <c r="I60" s="190"/>
      <c r="J60" s="189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</row>
    <row r="61" spans="1:47" ht="20.45" customHeight="1" x14ac:dyDescent="0.25">
      <c r="A61" s="25" t="s">
        <v>15</v>
      </c>
      <c r="B61" s="99">
        <v>-12000000</v>
      </c>
      <c r="C61" s="166"/>
      <c r="D61" s="99">
        <v>0</v>
      </c>
      <c r="E61" s="166"/>
      <c r="F61" s="28">
        <v>-12000000</v>
      </c>
      <c r="G61" s="21"/>
      <c r="H61" s="28">
        <v>0</v>
      </c>
    </row>
    <row r="62" spans="1:47" ht="20.45" customHeight="1" x14ac:dyDescent="0.25">
      <c r="A62" s="25" t="s">
        <v>233</v>
      </c>
      <c r="B62" s="99">
        <v>0</v>
      </c>
      <c r="C62" s="166"/>
      <c r="D62" s="99">
        <v>0</v>
      </c>
      <c r="E62" s="166"/>
      <c r="F62" s="28">
        <v>-40000000</v>
      </c>
      <c r="G62" s="21"/>
      <c r="H62" s="28">
        <v>-150006000</v>
      </c>
    </row>
    <row r="63" spans="1:47" ht="20.45" customHeight="1" x14ac:dyDescent="0.25">
      <c r="A63" s="25" t="s">
        <v>234</v>
      </c>
      <c r="B63" s="99">
        <v>-1750000</v>
      </c>
      <c r="C63" s="166"/>
      <c r="D63" s="99">
        <v>0</v>
      </c>
      <c r="E63" s="166"/>
      <c r="F63" s="28">
        <v>0</v>
      </c>
      <c r="G63" s="21"/>
      <c r="H63" s="28">
        <v>0</v>
      </c>
    </row>
    <row r="64" spans="1:47" s="157" customFormat="1" ht="20.45" customHeight="1" x14ac:dyDescent="0.25">
      <c r="A64" s="25" t="s">
        <v>235</v>
      </c>
      <c r="B64" s="99">
        <v>43860218</v>
      </c>
      <c r="C64" s="166"/>
      <c r="D64" s="99">
        <v>0</v>
      </c>
      <c r="E64" s="166"/>
      <c r="F64" s="28">
        <v>43860218</v>
      </c>
      <c r="G64" s="21"/>
      <c r="H64" s="28">
        <v>0</v>
      </c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189"/>
      <c r="AS64" s="189"/>
      <c r="AT64" s="189"/>
      <c r="AU64" s="189"/>
    </row>
    <row r="65" spans="1:47" s="26" customFormat="1" ht="20.45" customHeight="1" x14ac:dyDescent="0.25">
      <c r="A65" s="25" t="s">
        <v>236</v>
      </c>
      <c r="B65" s="28">
        <v>-16520</v>
      </c>
      <c r="C65" s="16"/>
      <c r="D65" s="28">
        <v>-16461</v>
      </c>
      <c r="E65" s="15"/>
      <c r="F65" s="99">
        <v>-16520</v>
      </c>
      <c r="G65" s="16"/>
      <c r="H65" s="99">
        <v>-16461</v>
      </c>
      <c r="I65" s="190"/>
      <c r="J65" s="189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90"/>
      <c r="W65" s="190"/>
      <c r="X65" s="190"/>
      <c r="Y65" s="190"/>
      <c r="Z65" s="190"/>
      <c r="AA65" s="190"/>
      <c r="AB65" s="190"/>
      <c r="AC65" s="190"/>
      <c r="AD65" s="190"/>
      <c r="AE65" s="190"/>
      <c r="AF65" s="190"/>
      <c r="AG65" s="190"/>
      <c r="AH65" s="190"/>
      <c r="AI65" s="190"/>
      <c r="AJ65" s="190"/>
      <c r="AK65" s="190"/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</row>
    <row r="66" spans="1:47" s="26" customFormat="1" ht="20.45" customHeight="1" x14ac:dyDescent="0.25">
      <c r="A66" s="25" t="s">
        <v>237</v>
      </c>
      <c r="B66" s="99">
        <v>-695844045</v>
      </c>
      <c r="C66" s="16"/>
      <c r="D66" s="99">
        <v>-570083427</v>
      </c>
      <c r="E66" s="15"/>
      <c r="F66" s="99">
        <v>-146914642</v>
      </c>
      <c r="G66" s="16"/>
      <c r="H66" s="99">
        <v>-86169406</v>
      </c>
      <c r="I66" s="16"/>
      <c r="J66" s="189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90"/>
      <c r="W66" s="190"/>
      <c r="X66" s="190"/>
      <c r="Y66" s="190"/>
      <c r="Z66" s="190"/>
      <c r="AA66" s="190"/>
      <c r="AB66" s="190"/>
      <c r="AC66" s="190"/>
      <c r="AD66" s="190"/>
      <c r="AE66" s="190"/>
      <c r="AF66" s="190"/>
      <c r="AG66" s="190"/>
      <c r="AH66" s="190"/>
      <c r="AI66" s="190"/>
      <c r="AJ66" s="190"/>
      <c r="AK66" s="190"/>
      <c r="AL66" s="190"/>
      <c r="AM66" s="190"/>
      <c r="AN66" s="190"/>
      <c r="AO66" s="190"/>
      <c r="AP66" s="190"/>
      <c r="AQ66" s="190"/>
      <c r="AR66" s="190"/>
      <c r="AS66" s="190"/>
      <c r="AT66" s="190"/>
      <c r="AU66" s="190"/>
    </row>
    <row r="67" spans="1:47" s="26" customFormat="1" ht="20.45" customHeight="1" x14ac:dyDescent="0.25">
      <c r="A67" s="20" t="s">
        <v>238</v>
      </c>
      <c r="B67" s="16">
        <v>-3304913</v>
      </c>
      <c r="C67" s="16"/>
      <c r="D67" s="16">
        <v>-693586</v>
      </c>
      <c r="E67" s="15"/>
      <c r="F67" s="99">
        <v>-2676313</v>
      </c>
      <c r="G67" s="16"/>
      <c r="H67" s="99">
        <v>-102034</v>
      </c>
      <c r="I67" s="28"/>
      <c r="J67" s="189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190"/>
      <c r="AM67" s="190"/>
      <c r="AN67" s="190"/>
      <c r="AO67" s="190"/>
      <c r="AP67" s="190"/>
      <c r="AQ67" s="190"/>
      <c r="AR67" s="190"/>
      <c r="AS67" s="190"/>
      <c r="AT67" s="190"/>
      <c r="AU67" s="190"/>
    </row>
    <row r="68" spans="1:47" s="26" customFormat="1" ht="20.45" customHeight="1" x14ac:dyDescent="0.25">
      <c r="A68" s="20" t="s">
        <v>239</v>
      </c>
      <c r="B68" s="16">
        <v>6000000</v>
      </c>
      <c r="C68" s="16"/>
      <c r="D68" s="16">
        <v>0</v>
      </c>
      <c r="E68" s="15"/>
      <c r="F68" s="99">
        <v>6000000</v>
      </c>
      <c r="G68" s="16"/>
      <c r="H68" s="99">
        <v>0</v>
      </c>
      <c r="I68" s="28"/>
      <c r="J68" s="189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190"/>
      <c r="AS68" s="190"/>
      <c r="AT68" s="190"/>
      <c r="AU68" s="190"/>
    </row>
    <row r="69" spans="1:47" ht="20.45" customHeight="1" x14ac:dyDescent="0.25">
      <c r="A69" s="25" t="s">
        <v>240</v>
      </c>
      <c r="B69" s="28">
        <v>0</v>
      </c>
      <c r="C69" s="166"/>
      <c r="D69" s="28">
        <v>0</v>
      </c>
      <c r="E69" s="166"/>
      <c r="F69" s="28">
        <v>0</v>
      </c>
      <c r="G69" s="21"/>
      <c r="H69" s="28">
        <v>124000000</v>
      </c>
    </row>
    <row r="70" spans="1:47" s="26" customFormat="1" ht="20.45" customHeight="1" x14ac:dyDescent="0.25">
      <c r="A70" s="25" t="s">
        <v>241</v>
      </c>
      <c r="B70" s="16">
        <v>2038169</v>
      </c>
      <c r="C70" s="16"/>
      <c r="D70" s="16">
        <v>3186474</v>
      </c>
      <c r="E70" s="15"/>
      <c r="F70" s="16">
        <v>1003901</v>
      </c>
      <c r="G70" s="16"/>
      <c r="H70" s="16">
        <v>411215</v>
      </c>
      <c r="I70" s="28"/>
      <c r="J70" s="189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0"/>
      <c r="W70" s="190"/>
      <c r="X70" s="190"/>
      <c r="Y70" s="190"/>
      <c r="Z70" s="190"/>
      <c r="AA70" s="190"/>
      <c r="AB70" s="190"/>
      <c r="AC70" s="190"/>
      <c r="AD70" s="190"/>
      <c r="AE70" s="190"/>
      <c r="AF70" s="190"/>
      <c r="AG70" s="190"/>
      <c r="AH70" s="190"/>
      <c r="AI70" s="190"/>
      <c r="AJ70" s="190"/>
      <c r="AK70" s="190"/>
      <c r="AL70" s="190"/>
      <c r="AM70" s="190"/>
      <c r="AN70" s="190"/>
      <c r="AO70" s="190"/>
      <c r="AP70" s="190"/>
      <c r="AQ70" s="190"/>
      <c r="AR70" s="190"/>
      <c r="AS70" s="190"/>
      <c r="AT70" s="190"/>
      <c r="AU70" s="190"/>
    </row>
    <row r="71" spans="1:47" s="26" customFormat="1" ht="20.45" customHeight="1" x14ac:dyDescent="0.25">
      <c r="A71" s="25" t="s">
        <v>242</v>
      </c>
      <c r="B71" s="16">
        <v>1500000</v>
      </c>
      <c r="C71" s="16"/>
      <c r="D71" s="16">
        <v>0</v>
      </c>
      <c r="E71" s="15"/>
      <c r="F71" s="16">
        <v>0</v>
      </c>
      <c r="G71" s="16"/>
      <c r="H71" s="16">
        <v>0</v>
      </c>
      <c r="I71" s="28"/>
      <c r="J71" s="189"/>
      <c r="K71" s="190"/>
      <c r="L71" s="190"/>
      <c r="M71" s="190"/>
      <c r="N71" s="190"/>
      <c r="O71" s="190"/>
      <c r="P71" s="190"/>
      <c r="Q71" s="190"/>
      <c r="R71" s="190"/>
      <c r="S71" s="190"/>
      <c r="T71" s="190"/>
      <c r="U71" s="190"/>
      <c r="V71" s="190"/>
      <c r="W71" s="190"/>
      <c r="X71" s="190"/>
      <c r="Y71" s="190"/>
      <c r="Z71" s="190"/>
      <c r="AA71" s="190"/>
      <c r="AB71" s="190"/>
      <c r="AC71" s="190"/>
      <c r="AD71" s="190"/>
      <c r="AE71" s="190"/>
      <c r="AF71" s="190"/>
      <c r="AG71" s="190"/>
      <c r="AH71" s="190"/>
      <c r="AI71" s="190"/>
      <c r="AJ71" s="190"/>
      <c r="AK71" s="190"/>
      <c r="AL71" s="190"/>
      <c r="AM71" s="190"/>
      <c r="AN71" s="190"/>
      <c r="AO71" s="190"/>
      <c r="AP71" s="190"/>
      <c r="AQ71" s="190"/>
      <c r="AR71" s="190"/>
      <c r="AS71" s="190"/>
      <c r="AT71" s="190"/>
      <c r="AU71" s="190"/>
    </row>
    <row r="72" spans="1:47" s="26" customFormat="1" ht="20.45" customHeight="1" x14ac:dyDescent="0.25">
      <c r="A72" s="26" t="s">
        <v>243</v>
      </c>
      <c r="B72" s="16">
        <v>-1723361</v>
      </c>
      <c r="C72" s="16"/>
      <c r="D72" s="16">
        <v>-603927</v>
      </c>
      <c r="E72" s="15"/>
      <c r="F72" s="28">
        <v>0</v>
      </c>
      <c r="G72" s="16"/>
      <c r="H72" s="28">
        <v>0</v>
      </c>
      <c r="I72" s="28"/>
      <c r="J72" s="189"/>
      <c r="K72" s="190"/>
      <c r="L72" s="190"/>
      <c r="M72" s="190"/>
      <c r="N72" s="190"/>
      <c r="O72" s="190"/>
      <c r="P72" s="190"/>
      <c r="Q72" s="190"/>
      <c r="R72" s="190"/>
      <c r="S72" s="190"/>
      <c r="T72" s="190"/>
      <c r="U72" s="190"/>
      <c r="V72" s="190"/>
      <c r="W72" s="190"/>
      <c r="X72" s="190"/>
      <c r="Y72" s="190"/>
      <c r="Z72" s="190"/>
      <c r="AA72" s="190"/>
      <c r="AB72" s="190"/>
      <c r="AC72" s="190"/>
      <c r="AD72" s="190"/>
      <c r="AE72" s="190"/>
      <c r="AF72" s="190"/>
      <c r="AG72" s="190"/>
      <c r="AH72" s="190"/>
      <c r="AI72" s="190"/>
      <c r="AJ72" s="190"/>
      <c r="AK72" s="190"/>
      <c r="AL72" s="190"/>
      <c r="AM72" s="190"/>
      <c r="AN72" s="190"/>
      <c r="AO72" s="190"/>
      <c r="AP72" s="190"/>
      <c r="AQ72" s="190"/>
      <c r="AR72" s="190"/>
      <c r="AS72" s="190"/>
      <c r="AT72" s="190"/>
      <c r="AU72" s="190"/>
    </row>
    <row r="73" spans="1:47" ht="20.45" customHeight="1" x14ac:dyDescent="0.25">
      <c r="A73" s="25" t="s">
        <v>221</v>
      </c>
      <c r="B73" s="28">
        <v>125445</v>
      </c>
      <c r="C73" s="166"/>
      <c r="D73" s="28">
        <v>0</v>
      </c>
      <c r="E73" s="166"/>
      <c r="F73" s="28">
        <v>143345027</v>
      </c>
      <c r="G73" s="21"/>
      <c r="H73" s="28">
        <v>38499888</v>
      </c>
    </row>
    <row r="74" spans="1:47" s="26" customFormat="1" ht="20.45" customHeight="1" x14ac:dyDescent="0.25">
      <c r="A74" s="25" t="s">
        <v>244</v>
      </c>
      <c r="B74" s="28">
        <v>1151140</v>
      </c>
      <c r="C74" s="16"/>
      <c r="D74" s="28">
        <v>1460504</v>
      </c>
      <c r="E74" s="15"/>
      <c r="F74" s="16">
        <v>5503056</v>
      </c>
      <c r="G74" s="16"/>
      <c r="H74" s="16">
        <v>6678993</v>
      </c>
      <c r="I74" s="28"/>
      <c r="J74" s="189"/>
      <c r="K74" s="190"/>
      <c r="L74" s="190"/>
      <c r="M74" s="190"/>
      <c r="N74" s="190"/>
      <c r="O74" s="190"/>
      <c r="P74" s="190"/>
      <c r="Q74" s="190"/>
      <c r="R74" s="19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  <c r="AF74" s="190"/>
      <c r="AG74" s="190"/>
      <c r="AH74" s="190"/>
      <c r="AI74" s="190"/>
      <c r="AJ74" s="190"/>
      <c r="AK74" s="190"/>
      <c r="AL74" s="190"/>
      <c r="AM74" s="190"/>
      <c r="AN74" s="190"/>
      <c r="AO74" s="190"/>
      <c r="AP74" s="190"/>
      <c r="AQ74" s="190"/>
      <c r="AR74" s="190"/>
      <c r="AS74" s="190"/>
      <c r="AT74" s="190"/>
      <c r="AU74" s="190"/>
    </row>
    <row r="75" spans="1:47" s="26" customFormat="1" ht="20.45" customHeight="1" x14ac:dyDescent="0.25">
      <c r="A75" s="1" t="s">
        <v>245</v>
      </c>
      <c r="B75" s="24">
        <f>SUM(B61:B74)</f>
        <v>-659963867</v>
      </c>
      <c r="C75" s="155">
        <f>SUM(C74:C74)</f>
        <v>0</v>
      </c>
      <c r="D75" s="24">
        <f>SUM(D61:D74)</f>
        <v>-566750423</v>
      </c>
      <c r="E75" s="155">
        <f>SUM(E74:E74)</f>
        <v>0</v>
      </c>
      <c r="F75" s="24">
        <f>SUM(F61:F74)</f>
        <v>-1895273</v>
      </c>
      <c r="G75" s="155">
        <f>SUM(G74:G74)</f>
        <v>0</v>
      </c>
      <c r="H75" s="24">
        <f>SUM(H61:H74)</f>
        <v>-66703805</v>
      </c>
      <c r="I75" s="28"/>
      <c r="J75" s="189"/>
      <c r="K75" s="190"/>
      <c r="L75" s="190"/>
      <c r="M75" s="190"/>
      <c r="N75" s="190"/>
      <c r="O75" s="190"/>
      <c r="P75" s="190"/>
      <c r="Q75" s="190"/>
      <c r="R75" s="19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  <c r="AF75" s="190"/>
      <c r="AG75" s="190"/>
      <c r="AH75" s="190"/>
      <c r="AI75" s="190"/>
      <c r="AJ75" s="190"/>
      <c r="AK75" s="190"/>
      <c r="AL75" s="190"/>
      <c r="AM75" s="190"/>
      <c r="AN75" s="190"/>
      <c r="AO75" s="190"/>
      <c r="AP75" s="190"/>
      <c r="AQ75" s="190"/>
      <c r="AR75" s="190"/>
      <c r="AS75" s="190"/>
      <c r="AT75" s="190"/>
      <c r="AU75" s="190"/>
    </row>
    <row r="76" spans="1:47" s="26" customFormat="1" ht="16.5" customHeight="1" x14ac:dyDescent="0.25">
      <c r="A76" s="1"/>
      <c r="B76" s="16"/>
      <c r="C76" s="16"/>
      <c r="D76" s="16"/>
      <c r="E76" s="15"/>
      <c r="F76" s="16"/>
      <c r="G76" s="16"/>
      <c r="H76" s="16"/>
      <c r="I76" s="190"/>
      <c r="J76" s="189"/>
      <c r="K76" s="190"/>
      <c r="L76" s="190"/>
      <c r="M76" s="190"/>
      <c r="N76" s="190"/>
      <c r="O76" s="190"/>
      <c r="P76" s="190"/>
      <c r="Q76" s="190"/>
      <c r="R76" s="190"/>
      <c r="S76" s="190"/>
      <c r="T76" s="190"/>
      <c r="U76" s="190"/>
      <c r="V76" s="190"/>
      <c r="W76" s="190"/>
      <c r="X76" s="190"/>
      <c r="Y76" s="190"/>
      <c r="Z76" s="190"/>
      <c r="AA76" s="190"/>
      <c r="AB76" s="190"/>
      <c r="AC76" s="190"/>
      <c r="AD76" s="190"/>
      <c r="AE76" s="190"/>
      <c r="AF76" s="190"/>
      <c r="AG76" s="190"/>
      <c r="AH76" s="190"/>
      <c r="AI76" s="190"/>
      <c r="AJ76" s="190"/>
      <c r="AK76" s="190"/>
      <c r="AL76" s="190"/>
      <c r="AM76" s="190"/>
      <c r="AN76" s="190"/>
      <c r="AO76" s="190"/>
      <c r="AP76" s="190"/>
      <c r="AQ76" s="190"/>
      <c r="AR76" s="190"/>
      <c r="AS76" s="190"/>
      <c r="AT76" s="190"/>
      <c r="AU76" s="190"/>
    </row>
    <row r="77" spans="1:47" s="2" customFormat="1" ht="20.45" customHeight="1" x14ac:dyDescent="0.25">
      <c r="A77" s="4" t="s">
        <v>246</v>
      </c>
      <c r="B77" s="28"/>
      <c r="C77" s="16"/>
      <c r="D77" s="28"/>
      <c r="E77" s="15"/>
      <c r="F77" s="28"/>
      <c r="G77" s="16"/>
      <c r="H77" s="28"/>
      <c r="I77" s="16"/>
      <c r="J77" s="189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</row>
    <row r="78" spans="1:47" s="2" customFormat="1" ht="20.45" customHeight="1" x14ac:dyDescent="0.25">
      <c r="A78" s="25" t="s">
        <v>247</v>
      </c>
      <c r="B78" s="28"/>
      <c r="C78" s="16"/>
      <c r="D78" s="28"/>
      <c r="E78" s="15"/>
      <c r="F78" s="28"/>
      <c r="G78" s="16"/>
      <c r="H78" s="28"/>
      <c r="I78" s="16"/>
      <c r="J78" s="189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3"/>
      <c r="AG78" s="193"/>
      <c r="AH78" s="193"/>
      <c r="AI78" s="193"/>
      <c r="AJ78" s="193"/>
      <c r="AK78" s="193"/>
      <c r="AL78" s="193"/>
      <c r="AM78" s="193"/>
      <c r="AN78" s="193"/>
      <c r="AO78" s="193"/>
      <c r="AP78" s="193"/>
      <c r="AQ78" s="193"/>
      <c r="AR78" s="193"/>
      <c r="AS78" s="193"/>
      <c r="AT78" s="193"/>
      <c r="AU78" s="193"/>
    </row>
    <row r="79" spans="1:47" s="2" customFormat="1" ht="20.45" customHeight="1" x14ac:dyDescent="0.25">
      <c r="A79" s="25" t="s">
        <v>248</v>
      </c>
      <c r="B79" s="28">
        <v>0</v>
      </c>
      <c r="C79" s="16"/>
      <c r="D79" s="28">
        <v>991358235</v>
      </c>
      <c r="E79" s="15"/>
      <c r="F79" s="28">
        <v>0</v>
      </c>
      <c r="G79" s="16"/>
      <c r="H79" s="28">
        <v>1212068</v>
      </c>
      <c r="I79" s="16"/>
      <c r="J79" s="189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</row>
    <row r="80" spans="1:47" s="2" customFormat="1" ht="20.45" customHeight="1" x14ac:dyDescent="0.25">
      <c r="A80" s="25" t="s">
        <v>249</v>
      </c>
      <c r="B80" s="28">
        <v>0</v>
      </c>
      <c r="C80" s="16"/>
      <c r="D80" s="28">
        <v>299068196</v>
      </c>
      <c r="E80" s="15"/>
      <c r="F80" s="28">
        <v>0</v>
      </c>
      <c r="G80" s="16"/>
      <c r="H80" s="28">
        <v>299068196</v>
      </c>
      <c r="I80" s="16"/>
      <c r="J80" s="189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3"/>
      <c r="AG80" s="193"/>
      <c r="AH80" s="193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</row>
    <row r="81" spans="1:47" s="26" customFormat="1" ht="20.45" customHeight="1" x14ac:dyDescent="0.25">
      <c r="A81" s="25" t="s">
        <v>250</v>
      </c>
      <c r="I81" s="16"/>
      <c r="J81" s="189"/>
      <c r="K81" s="190"/>
      <c r="L81" s="190"/>
      <c r="M81" s="190"/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  <c r="AF81" s="190"/>
      <c r="AG81" s="190"/>
      <c r="AH81" s="190"/>
      <c r="AI81" s="190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0"/>
    </row>
    <row r="82" spans="1:47" s="26" customFormat="1" ht="20.45" customHeight="1" x14ac:dyDescent="0.25">
      <c r="A82" s="25" t="s">
        <v>251</v>
      </c>
      <c r="B82" s="27">
        <v>-454864099</v>
      </c>
      <c r="C82" s="16"/>
      <c r="D82" s="27">
        <v>-785725517</v>
      </c>
      <c r="E82" s="15"/>
      <c r="F82" s="26">
        <v>-461385350</v>
      </c>
      <c r="G82" s="16"/>
      <c r="H82" s="26">
        <v>-433052456</v>
      </c>
      <c r="I82" s="16"/>
      <c r="J82" s="189"/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  <c r="AF82" s="190"/>
      <c r="AG82" s="190"/>
      <c r="AH82" s="190"/>
      <c r="AI82" s="190"/>
      <c r="AJ82" s="190"/>
      <c r="AK82" s="190"/>
      <c r="AL82" s="190"/>
      <c r="AM82" s="190"/>
      <c r="AN82" s="190"/>
      <c r="AO82" s="190"/>
      <c r="AP82" s="190"/>
      <c r="AQ82" s="190"/>
      <c r="AR82" s="190"/>
      <c r="AS82" s="190"/>
      <c r="AT82" s="190"/>
      <c r="AU82" s="190"/>
    </row>
    <row r="83" spans="1:47" s="26" customFormat="1" ht="20.45" customHeight="1" x14ac:dyDescent="0.25">
      <c r="A83" s="25" t="s">
        <v>252</v>
      </c>
      <c r="B83" s="27">
        <v>-21478050</v>
      </c>
      <c r="C83" s="16"/>
      <c r="D83" s="27">
        <v>-39718742</v>
      </c>
      <c r="E83" s="15"/>
      <c r="F83" s="26">
        <v>-16734740</v>
      </c>
      <c r="G83" s="16"/>
      <c r="H83" s="26">
        <v>-21978867</v>
      </c>
      <c r="I83" s="16"/>
      <c r="J83" s="189"/>
      <c r="K83" s="190"/>
      <c r="L83" s="190"/>
      <c r="M83" s="190"/>
      <c r="N83" s="190"/>
      <c r="O83" s="190"/>
      <c r="P83" s="190"/>
      <c r="Q83" s="190"/>
      <c r="R83" s="19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  <c r="AF83" s="190"/>
      <c r="AG83" s="190"/>
      <c r="AH83" s="190"/>
      <c r="AI83" s="190"/>
      <c r="AJ83" s="190"/>
      <c r="AK83" s="190"/>
      <c r="AL83" s="190"/>
      <c r="AM83" s="190"/>
      <c r="AN83" s="190"/>
      <c r="AO83" s="190"/>
      <c r="AP83" s="190"/>
      <c r="AQ83" s="190"/>
      <c r="AR83" s="190"/>
      <c r="AS83" s="190"/>
      <c r="AT83" s="190"/>
      <c r="AU83" s="190"/>
    </row>
    <row r="84" spans="1:47" s="26" customFormat="1" ht="20.45" customHeight="1" x14ac:dyDescent="0.25">
      <c r="A84" s="25" t="s">
        <v>253</v>
      </c>
      <c r="B84" s="16">
        <v>0</v>
      </c>
      <c r="C84" s="16"/>
      <c r="D84" s="16">
        <v>-1600000</v>
      </c>
      <c r="E84" s="15"/>
      <c r="F84" s="28">
        <v>0</v>
      </c>
      <c r="G84" s="16"/>
      <c r="H84" s="28">
        <v>0</v>
      </c>
      <c r="I84" s="16"/>
      <c r="J84" s="189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  <c r="AF84" s="190"/>
      <c r="AG84" s="190"/>
      <c r="AH84" s="190"/>
      <c r="AI84" s="190"/>
      <c r="AJ84" s="190"/>
      <c r="AK84" s="190"/>
      <c r="AL84" s="190"/>
      <c r="AM84" s="190"/>
      <c r="AN84" s="190"/>
      <c r="AO84" s="190"/>
      <c r="AP84" s="190"/>
      <c r="AQ84" s="190"/>
      <c r="AR84" s="190"/>
      <c r="AS84" s="190"/>
      <c r="AT84" s="190"/>
      <c r="AU84" s="190"/>
    </row>
    <row r="85" spans="1:47" s="26" customFormat="1" ht="20.45" customHeight="1" x14ac:dyDescent="0.25">
      <c r="A85" s="25" t="s">
        <v>254</v>
      </c>
      <c r="B85" s="27">
        <v>-152950000</v>
      </c>
      <c r="C85" s="16"/>
      <c r="D85" s="27">
        <v>-171160250</v>
      </c>
      <c r="E85" s="15"/>
      <c r="F85" s="16">
        <v>-127750000</v>
      </c>
      <c r="G85" s="16"/>
      <c r="H85" s="16">
        <v>-171160250</v>
      </c>
      <c r="I85" s="16"/>
      <c r="J85" s="189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P85" s="190"/>
      <c r="AQ85" s="190"/>
      <c r="AR85" s="190"/>
      <c r="AS85" s="190"/>
      <c r="AT85" s="190"/>
      <c r="AU85" s="190"/>
    </row>
    <row r="86" spans="1:47" s="165" customFormat="1" ht="20.45" customHeight="1" x14ac:dyDescent="0.25">
      <c r="A86" s="25" t="s">
        <v>255</v>
      </c>
      <c r="B86" s="27">
        <v>51099321</v>
      </c>
      <c r="C86" s="16"/>
      <c r="D86" s="27">
        <v>0</v>
      </c>
      <c r="E86" s="15"/>
      <c r="F86" s="16">
        <v>51099321</v>
      </c>
      <c r="G86" s="16"/>
      <c r="H86" s="16">
        <v>0</v>
      </c>
      <c r="I86" s="16"/>
      <c r="J86" s="189"/>
      <c r="K86" s="190"/>
      <c r="L86" s="190"/>
      <c r="M86" s="190"/>
      <c r="N86" s="190"/>
      <c r="O86" s="190"/>
      <c r="P86" s="190"/>
      <c r="Q86" s="190"/>
      <c r="R86" s="19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  <c r="AF86" s="190"/>
      <c r="AG86" s="190"/>
      <c r="AH86" s="190"/>
      <c r="AI86" s="190"/>
      <c r="AJ86" s="190"/>
      <c r="AK86" s="190"/>
      <c r="AL86" s="190"/>
      <c r="AM86" s="190"/>
      <c r="AN86" s="190"/>
      <c r="AO86" s="190"/>
      <c r="AP86" s="190"/>
      <c r="AQ86" s="190"/>
      <c r="AR86" s="190"/>
      <c r="AS86" s="190"/>
      <c r="AT86" s="190"/>
      <c r="AU86" s="190"/>
    </row>
    <row r="87" spans="1:47" s="26" customFormat="1" ht="20.45" customHeight="1" x14ac:dyDescent="0.25">
      <c r="A87" s="25" t="s">
        <v>256</v>
      </c>
      <c r="B87" s="27">
        <v>269049139</v>
      </c>
      <c r="C87" s="16"/>
      <c r="D87" s="27">
        <v>89970895</v>
      </c>
      <c r="E87" s="15"/>
      <c r="F87" s="16">
        <v>0</v>
      </c>
      <c r="G87" s="16"/>
      <c r="H87" s="16">
        <v>0</v>
      </c>
      <c r="I87" s="16"/>
      <c r="J87" s="189"/>
      <c r="K87" s="190"/>
      <c r="L87" s="190"/>
      <c r="M87" s="190"/>
      <c r="N87" s="190"/>
      <c r="O87" s="190"/>
      <c r="P87" s="190"/>
      <c r="Q87" s="190"/>
      <c r="R87" s="190"/>
      <c r="S87" s="190"/>
      <c r="T87" s="190"/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  <c r="AF87" s="190"/>
      <c r="AG87" s="190"/>
      <c r="AH87" s="190"/>
      <c r="AI87" s="190"/>
      <c r="AJ87" s="190"/>
      <c r="AK87" s="190"/>
      <c r="AL87" s="190"/>
      <c r="AM87" s="190"/>
      <c r="AN87" s="190"/>
      <c r="AO87" s="190"/>
      <c r="AP87" s="190"/>
      <c r="AQ87" s="190"/>
      <c r="AR87" s="190"/>
      <c r="AS87" s="190"/>
      <c r="AT87" s="190"/>
      <c r="AU87" s="190"/>
    </row>
    <row r="88" spans="1:47" s="26" customFormat="1" ht="20.45" customHeight="1" x14ac:dyDescent="0.25">
      <c r="A88" s="25" t="s">
        <v>257</v>
      </c>
      <c r="B88" s="113">
        <v>-72633419</v>
      </c>
      <c r="C88" s="104"/>
      <c r="D88" s="113">
        <v>-1775113</v>
      </c>
      <c r="E88" s="15"/>
      <c r="F88" s="104">
        <v>0</v>
      </c>
      <c r="G88" s="104"/>
      <c r="H88" s="104">
        <v>0</v>
      </c>
      <c r="I88" s="16"/>
      <c r="J88" s="189"/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  <c r="AF88" s="190"/>
      <c r="AG88" s="190"/>
      <c r="AH88" s="190"/>
      <c r="AI88" s="190"/>
      <c r="AJ88" s="190"/>
      <c r="AK88" s="190"/>
      <c r="AL88" s="190"/>
      <c r="AM88" s="190"/>
      <c r="AN88" s="190"/>
      <c r="AO88" s="190"/>
      <c r="AP88" s="190"/>
      <c r="AQ88" s="190"/>
      <c r="AR88" s="190"/>
      <c r="AS88" s="190"/>
      <c r="AT88" s="190"/>
      <c r="AU88" s="190"/>
    </row>
    <row r="89" spans="1:47" s="26" customFormat="1" ht="20.45" customHeight="1" x14ac:dyDescent="0.25">
      <c r="A89" s="25" t="s">
        <v>258</v>
      </c>
      <c r="B89" s="113">
        <v>-122666344</v>
      </c>
      <c r="C89" s="104"/>
      <c r="D89" s="113">
        <v>0</v>
      </c>
      <c r="E89" s="15"/>
      <c r="F89" s="104">
        <v>-122666344</v>
      </c>
      <c r="G89" s="104"/>
      <c r="H89" s="104">
        <v>0</v>
      </c>
      <c r="I89" s="16"/>
      <c r="J89" s="189"/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  <c r="AF89" s="190"/>
      <c r="AG89" s="190"/>
      <c r="AH89" s="190"/>
      <c r="AI89" s="190"/>
      <c r="AJ89" s="190"/>
      <c r="AK89" s="190"/>
      <c r="AL89" s="190"/>
      <c r="AM89" s="190"/>
      <c r="AN89" s="190"/>
      <c r="AO89" s="190"/>
      <c r="AP89" s="190"/>
      <c r="AQ89" s="190"/>
      <c r="AR89" s="190"/>
      <c r="AS89" s="190"/>
      <c r="AT89" s="190"/>
      <c r="AU89" s="190"/>
    </row>
    <row r="90" spans="1:47" s="26" customFormat="1" ht="20.45" customHeight="1" x14ac:dyDescent="0.25">
      <c r="A90" s="25" t="s">
        <v>259</v>
      </c>
      <c r="B90" s="27">
        <v>-153527139</v>
      </c>
      <c r="C90" s="16"/>
      <c r="D90" s="27">
        <v>-170081001</v>
      </c>
      <c r="E90" s="15"/>
      <c r="F90" s="28">
        <v>-123687333</v>
      </c>
      <c r="G90" s="16"/>
      <c r="H90" s="28">
        <v>-134899718</v>
      </c>
      <c r="I90" s="28"/>
      <c r="J90" s="189"/>
      <c r="K90" s="190"/>
      <c r="L90" s="190"/>
      <c r="M90" s="190"/>
      <c r="N90" s="190"/>
      <c r="O90" s="190"/>
      <c r="P90" s="190"/>
      <c r="Q90" s="190"/>
      <c r="R90" s="190"/>
      <c r="S90" s="190"/>
      <c r="T90" s="190"/>
      <c r="U90" s="190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  <c r="AF90" s="190"/>
      <c r="AG90" s="190"/>
      <c r="AH90" s="190"/>
      <c r="AI90" s="190"/>
      <c r="AJ90" s="190"/>
      <c r="AK90" s="190"/>
      <c r="AL90" s="190"/>
      <c r="AM90" s="190"/>
      <c r="AN90" s="190"/>
      <c r="AO90" s="190"/>
      <c r="AP90" s="190"/>
      <c r="AQ90" s="190"/>
      <c r="AR90" s="190"/>
      <c r="AS90" s="190"/>
      <c r="AT90" s="190"/>
      <c r="AU90" s="190"/>
    </row>
    <row r="91" spans="1:47" s="26" customFormat="1" ht="20.45" customHeight="1" x14ac:dyDescent="0.25">
      <c r="A91" s="25" t="s">
        <v>260</v>
      </c>
      <c r="B91" s="27">
        <v>-6155438</v>
      </c>
      <c r="C91" s="16"/>
      <c r="D91" s="27">
        <v>-14438827</v>
      </c>
      <c r="E91" s="15"/>
      <c r="F91" s="28">
        <v>-2061494</v>
      </c>
      <c r="G91" s="16"/>
      <c r="H91" s="28">
        <v>-2845133</v>
      </c>
      <c r="I91" s="28"/>
      <c r="J91" s="189"/>
      <c r="K91" s="190"/>
      <c r="L91" s="190"/>
      <c r="M91" s="190"/>
      <c r="N91" s="190"/>
      <c r="O91" s="190"/>
      <c r="P91" s="190"/>
      <c r="Q91" s="190"/>
      <c r="R91" s="190"/>
      <c r="S91" s="190"/>
      <c r="T91" s="190"/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  <c r="AF91" s="190"/>
      <c r="AG91" s="190"/>
      <c r="AH91" s="190"/>
      <c r="AI91" s="190"/>
      <c r="AJ91" s="190"/>
      <c r="AK91" s="190"/>
      <c r="AL91" s="190"/>
      <c r="AM91" s="190"/>
      <c r="AN91" s="190"/>
      <c r="AO91" s="190"/>
      <c r="AP91" s="190"/>
      <c r="AQ91" s="190"/>
      <c r="AR91" s="190"/>
      <c r="AS91" s="190"/>
      <c r="AT91" s="190"/>
      <c r="AU91" s="190"/>
    </row>
    <row r="92" spans="1:47" s="26" customFormat="1" ht="20.45" customHeight="1" x14ac:dyDescent="0.25">
      <c r="A92" s="174" t="s">
        <v>261</v>
      </c>
      <c r="B92" s="175">
        <f>SUM(B78:B91)</f>
        <v>-664126029</v>
      </c>
      <c r="C92" s="10"/>
      <c r="D92" s="175">
        <f>SUM(D78:D91)</f>
        <v>195897876</v>
      </c>
      <c r="E92" s="10"/>
      <c r="F92" s="175">
        <f>SUM(F78:F91)</f>
        <v>-803185940</v>
      </c>
      <c r="G92" s="10"/>
      <c r="H92" s="175">
        <f>SUM(H78:H91)</f>
        <v>-463656160</v>
      </c>
      <c r="I92" s="16"/>
      <c r="J92" s="189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0"/>
      <c r="AH92" s="190"/>
      <c r="AI92" s="190"/>
      <c r="AJ92" s="190"/>
      <c r="AK92" s="190"/>
      <c r="AL92" s="190"/>
      <c r="AM92" s="190"/>
      <c r="AN92" s="190"/>
      <c r="AO92" s="190"/>
      <c r="AP92" s="190"/>
      <c r="AQ92" s="190"/>
      <c r="AR92" s="190"/>
      <c r="AS92" s="190"/>
      <c r="AT92" s="190"/>
      <c r="AU92" s="190"/>
    </row>
    <row r="93" spans="1:47" s="26" customFormat="1" ht="20.45" customHeight="1" x14ac:dyDescent="0.25">
      <c r="A93" s="20" t="s">
        <v>262</v>
      </c>
      <c r="B93" s="10"/>
      <c r="C93" s="10"/>
      <c r="D93" s="10"/>
      <c r="E93" s="10"/>
      <c r="F93" s="10"/>
      <c r="G93" s="10"/>
      <c r="H93" s="10"/>
      <c r="I93" s="16"/>
      <c r="J93" s="189"/>
      <c r="K93" s="190"/>
      <c r="L93" s="190"/>
      <c r="M93" s="190"/>
      <c r="N93" s="190"/>
      <c r="O93" s="190"/>
      <c r="P93" s="190"/>
      <c r="Q93" s="190"/>
      <c r="R93" s="190"/>
      <c r="S93" s="190"/>
      <c r="T93" s="190"/>
      <c r="U93" s="190"/>
      <c r="V93" s="190"/>
      <c r="W93" s="190"/>
      <c r="X93" s="190"/>
      <c r="Y93" s="190"/>
      <c r="Z93" s="190"/>
      <c r="AA93" s="190"/>
      <c r="AB93" s="190"/>
      <c r="AC93" s="190"/>
      <c r="AD93" s="190"/>
      <c r="AE93" s="190"/>
      <c r="AF93" s="190"/>
      <c r="AG93" s="190"/>
      <c r="AH93" s="190"/>
      <c r="AI93" s="190"/>
      <c r="AJ93" s="190"/>
      <c r="AK93" s="190"/>
      <c r="AL93" s="190"/>
      <c r="AM93" s="190"/>
      <c r="AN93" s="190"/>
      <c r="AO93" s="190"/>
      <c r="AP93" s="190"/>
      <c r="AQ93" s="190"/>
      <c r="AR93" s="190"/>
      <c r="AS93" s="190"/>
      <c r="AT93" s="190"/>
      <c r="AU93" s="190"/>
    </row>
    <row r="94" spans="1:47" s="2" customFormat="1" ht="20.45" customHeight="1" x14ac:dyDescent="0.25">
      <c r="A94" s="20" t="s">
        <v>263</v>
      </c>
      <c r="B94" s="15">
        <f>B50+B75+B92</f>
        <v>-318171365</v>
      </c>
      <c r="C94" s="15"/>
      <c r="D94" s="15">
        <f>D50+D75+D92</f>
        <v>805375853</v>
      </c>
      <c r="E94" s="15"/>
      <c r="F94" s="15">
        <f>F50+F75+F92</f>
        <v>92678624</v>
      </c>
      <c r="G94" s="15"/>
      <c r="H94" s="15">
        <f>H50+H75+H92</f>
        <v>45509415</v>
      </c>
      <c r="I94" s="16"/>
      <c r="J94" s="189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3"/>
      <c r="AG94" s="193"/>
      <c r="AH94" s="193"/>
      <c r="AI94" s="193"/>
      <c r="AJ94" s="193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</row>
    <row r="95" spans="1:47" s="2" customFormat="1" ht="20.45" customHeight="1" x14ac:dyDescent="0.25">
      <c r="A95" s="26" t="s">
        <v>264</v>
      </c>
      <c r="B95" s="176">
        <v>-6627333</v>
      </c>
      <c r="C95" s="16"/>
      <c r="D95" s="176">
        <v>-196163</v>
      </c>
      <c r="E95" s="15"/>
      <c r="F95" s="176">
        <v>0</v>
      </c>
      <c r="G95" s="15"/>
      <c r="H95" s="176">
        <v>0</v>
      </c>
      <c r="I95" s="16"/>
      <c r="J95" s="189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</row>
    <row r="96" spans="1:47" s="2" customFormat="1" ht="20.45" customHeight="1" x14ac:dyDescent="0.25">
      <c r="A96" s="174" t="s">
        <v>265</v>
      </c>
      <c r="B96" s="155">
        <f>SUM(B94:B95)</f>
        <v>-324798698</v>
      </c>
      <c r="C96" s="155"/>
      <c r="D96" s="155">
        <f>SUM(D94:D95)</f>
        <v>805179690</v>
      </c>
      <c r="E96" s="155"/>
      <c r="F96" s="155">
        <f>SUM(F94:F95)</f>
        <v>92678624</v>
      </c>
      <c r="G96" s="155"/>
      <c r="H96" s="155">
        <f>SUM(H94:H95)</f>
        <v>45509415</v>
      </c>
      <c r="I96" s="16"/>
      <c r="J96" s="189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</row>
    <row r="97" spans="1:47" s="2" customFormat="1" ht="20.45" customHeight="1" x14ac:dyDescent="0.25">
      <c r="A97" s="25" t="s">
        <v>266</v>
      </c>
      <c r="B97" s="114">
        <f>'BS 5-6'!F10</f>
        <v>890728889</v>
      </c>
      <c r="C97" s="15"/>
      <c r="D97" s="114">
        <v>85549199</v>
      </c>
      <c r="E97" s="15"/>
      <c r="F97" s="114">
        <v>47254204</v>
      </c>
      <c r="G97" s="104"/>
      <c r="H97" s="114">
        <v>1744789</v>
      </c>
      <c r="I97" s="16"/>
      <c r="J97" s="189"/>
      <c r="K97" s="193"/>
      <c r="L97" s="193"/>
      <c r="M97" s="193"/>
      <c r="N97" s="193"/>
      <c r="O97" s="193"/>
      <c r="P97" s="193"/>
      <c r="Q97" s="193"/>
      <c r="R97" s="193"/>
      <c r="S97" s="193"/>
      <c r="T97" s="193"/>
      <c r="U97" s="193"/>
      <c r="V97" s="193"/>
      <c r="W97" s="193"/>
      <c r="X97" s="193"/>
      <c r="Y97" s="193"/>
      <c r="Z97" s="193"/>
      <c r="AA97" s="193"/>
      <c r="AB97" s="193"/>
      <c r="AC97" s="193"/>
      <c r="AD97" s="193"/>
      <c r="AE97" s="193"/>
      <c r="AF97" s="193"/>
      <c r="AG97" s="193"/>
      <c r="AH97" s="193"/>
      <c r="AI97" s="193"/>
      <c r="AJ97" s="193"/>
      <c r="AK97" s="193"/>
      <c r="AL97" s="193"/>
      <c r="AM97" s="193"/>
      <c r="AN97" s="193"/>
      <c r="AO97" s="193"/>
      <c r="AP97" s="193"/>
      <c r="AQ97" s="193"/>
      <c r="AR97" s="193"/>
      <c r="AS97" s="193"/>
      <c r="AT97" s="193"/>
      <c r="AU97" s="193"/>
    </row>
    <row r="98" spans="1:47" s="2" customFormat="1" ht="20.45" customHeight="1" thickBot="1" x14ac:dyDescent="0.3">
      <c r="A98" s="174" t="s">
        <v>267</v>
      </c>
      <c r="B98" s="177">
        <f t="shared" ref="B98:H98" si="0">SUM(B96:B97)</f>
        <v>565930191</v>
      </c>
      <c r="C98" s="10"/>
      <c r="D98" s="177">
        <f t="shared" si="0"/>
        <v>890728889</v>
      </c>
      <c r="E98" s="10"/>
      <c r="F98" s="177">
        <f>SUM(F96:F97)</f>
        <v>139932828</v>
      </c>
      <c r="G98" s="10"/>
      <c r="H98" s="177">
        <f t="shared" si="0"/>
        <v>47254204</v>
      </c>
      <c r="I98" s="155"/>
      <c r="J98" s="194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</row>
    <row r="99" spans="1:47" s="26" customFormat="1" ht="16.5" customHeight="1" thickTop="1" x14ac:dyDescent="0.25">
      <c r="A99" s="174"/>
      <c r="B99" s="10"/>
      <c r="C99" s="10"/>
      <c r="D99" s="10"/>
      <c r="E99" s="10"/>
      <c r="F99" s="10"/>
      <c r="G99" s="10"/>
      <c r="H99" s="10"/>
      <c r="I99" s="126"/>
      <c r="J99" s="126"/>
      <c r="K99" s="190"/>
      <c r="L99" s="190"/>
      <c r="M99" s="190"/>
      <c r="N99" s="190"/>
      <c r="O99" s="190"/>
      <c r="P99" s="190"/>
      <c r="Q99" s="190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0"/>
      <c r="AH99" s="190"/>
      <c r="AI99" s="190"/>
      <c r="AJ99" s="190"/>
      <c r="AK99" s="190"/>
      <c r="AL99" s="190"/>
      <c r="AM99" s="190"/>
      <c r="AN99" s="190"/>
      <c r="AO99" s="190"/>
      <c r="AP99" s="190"/>
      <c r="AQ99" s="190"/>
      <c r="AR99" s="190"/>
      <c r="AS99" s="190"/>
      <c r="AT99" s="190"/>
      <c r="AU99" s="190"/>
    </row>
    <row r="100" spans="1:47" ht="20.45" customHeight="1" x14ac:dyDescent="0.25">
      <c r="A100" s="7" t="s">
        <v>231</v>
      </c>
    </row>
    <row r="101" spans="1:47" ht="20.45" customHeight="1" x14ac:dyDescent="0.25">
      <c r="A101" s="171" t="s">
        <v>200</v>
      </c>
    </row>
    <row r="102" spans="1:47" ht="16.5" customHeight="1" x14ac:dyDescent="0.25"/>
    <row r="103" spans="1:47" ht="20.45" customHeight="1" x14ac:dyDescent="0.25">
      <c r="A103" s="20" t="s">
        <v>79</v>
      </c>
      <c r="B103" s="205" t="s">
        <v>2</v>
      </c>
      <c r="C103" s="205"/>
      <c r="D103" s="205"/>
      <c r="E103" s="167"/>
      <c r="F103" s="203" t="s">
        <v>3</v>
      </c>
      <c r="G103" s="203"/>
      <c r="H103" s="203"/>
    </row>
    <row r="104" spans="1:47" ht="20.45" customHeight="1" x14ac:dyDescent="0.25">
      <c r="B104" s="205" t="s">
        <v>4</v>
      </c>
      <c r="C104" s="205"/>
      <c r="D104" s="205"/>
      <c r="E104" s="14"/>
      <c r="F104" s="205" t="s">
        <v>4</v>
      </c>
      <c r="G104" s="205"/>
      <c r="H104" s="205"/>
    </row>
    <row r="105" spans="1:47" s="26" customFormat="1" ht="20.45" customHeight="1" x14ac:dyDescent="0.25">
      <c r="A105" s="25"/>
      <c r="B105" s="207" t="s">
        <v>80</v>
      </c>
      <c r="C105" s="207"/>
      <c r="D105" s="207"/>
      <c r="E105" s="14"/>
      <c r="F105" s="207" t="s">
        <v>80</v>
      </c>
      <c r="G105" s="207"/>
      <c r="H105" s="207"/>
      <c r="I105" s="18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</row>
    <row r="106" spans="1:47" ht="20.45" customHeight="1" x14ac:dyDescent="0.25">
      <c r="B106" s="98" t="s">
        <v>8</v>
      </c>
      <c r="C106" s="97"/>
      <c r="D106" s="98" t="s">
        <v>9</v>
      </c>
      <c r="E106" s="97"/>
      <c r="F106" s="98" t="s">
        <v>8</v>
      </c>
      <c r="G106" s="97"/>
      <c r="H106" s="98" t="s">
        <v>9</v>
      </c>
    </row>
    <row r="107" spans="1:47" ht="16.5" customHeight="1" x14ac:dyDescent="0.25">
      <c r="B107" s="204" t="s">
        <v>10</v>
      </c>
      <c r="C107" s="204"/>
      <c r="D107" s="204"/>
      <c r="E107" s="204"/>
      <c r="F107" s="204"/>
      <c r="G107" s="204"/>
      <c r="H107" s="204"/>
    </row>
    <row r="108" spans="1:47" s="5" customFormat="1" ht="19.5" customHeight="1" x14ac:dyDescent="0.25">
      <c r="A108" s="178" t="s">
        <v>268</v>
      </c>
      <c r="B108" s="179"/>
      <c r="C108" s="179"/>
      <c r="D108" s="179"/>
      <c r="E108" s="179"/>
      <c r="F108" s="179"/>
      <c r="G108" s="158"/>
      <c r="H108" s="179"/>
      <c r="I108" s="159"/>
      <c r="J108" s="195"/>
      <c r="K108" s="196"/>
      <c r="L108" s="196"/>
      <c r="M108" s="196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6"/>
      <c r="AH108" s="196"/>
      <c r="AI108" s="196"/>
      <c r="AJ108" s="196"/>
      <c r="AK108" s="196"/>
      <c r="AL108" s="196"/>
      <c r="AM108" s="196"/>
      <c r="AN108" s="196"/>
      <c r="AO108" s="196"/>
      <c r="AP108" s="196"/>
      <c r="AQ108" s="196"/>
      <c r="AR108" s="196"/>
      <c r="AS108" s="196"/>
      <c r="AT108" s="196"/>
      <c r="AU108" s="196"/>
    </row>
    <row r="109" spans="1:47" s="5" customFormat="1" ht="19.5" customHeight="1" x14ac:dyDescent="0.25">
      <c r="A109" s="180" t="s">
        <v>269</v>
      </c>
      <c r="B109" s="70">
        <v>0</v>
      </c>
      <c r="C109" s="70"/>
      <c r="D109" s="70">
        <v>0</v>
      </c>
      <c r="E109" s="70"/>
      <c r="F109" s="70">
        <v>111110000</v>
      </c>
      <c r="G109" s="159"/>
      <c r="H109" s="70">
        <v>0</v>
      </c>
      <c r="I109" s="159"/>
      <c r="J109" s="195"/>
      <c r="K109" s="196"/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6"/>
      <c r="AG109" s="196"/>
      <c r="AH109" s="196"/>
      <c r="AI109" s="196"/>
      <c r="AJ109" s="196"/>
      <c r="AK109" s="196"/>
      <c r="AL109" s="196"/>
      <c r="AM109" s="196"/>
      <c r="AN109" s="196"/>
      <c r="AO109" s="196"/>
      <c r="AP109" s="196"/>
      <c r="AQ109" s="196"/>
      <c r="AR109" s="196"/>
      <c r="AS109" s="196"/>
      <c r="AT109" s="196"/>
      <c r="AU109" s="196"/>
    </row>
    <row r="110" spans="1:47" s="162" customFormat="1" ht="18.95" customHeight="1" x14ac:dyDescent="0.25">
      <c r="A110" s="181" t="s">
        <v>270</v>
      </c>
      <c r="B110" s="182">
        <v>2819425</v>
      </c>
      <c r="C110" s="182"/>
      <c r="D110" s="182">
        <v>0</v>
      </c>
      <c r="E110" s="182"/>
      <c r="F110" s="182">
        <v>148706</v>
      </c>
      <c r="G110" s="182"/>
      <c r="H110" s="182">
        <v>0</v>
      </c>
      <c r="I110" s="197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</row>
    <row r="111" spans="1:47" s="160" customFormat="1" ht="19.5" customHeight="1" x14ac:dyDescent="0.25">
      <c r="A111" s="183"/>
      <c r="B111" s="184"/>
      <c r="C111" s="184"/>
      <c r="D111" s="184"/>
      <c r="E111" s="184"/>
      <c r="F111" s="184"/>
      <c r="G111" s="184"/>
      <c r="H111" s="184"/>
      <c r="I111" s="199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</row>
    <row r="112" spans="1:47" s="5" customFormat="1" ht="19.5" customHeight="1" x14ac:dyDescent="0.25">
      <c r="A112" s="180" t="s">
        <v>271</v>
      </c>
      <c r="B112" s="179"/>
      <c r="C112" s="179"/>
      <c r="D112" s="179"/>
      <c r="E112" s="179"/>
      <c r="F112" s="179"/>
      <c r="G112" s="158"/>
      <c r="H112" s="179"/>
      <c r="I112" s="159"/>
      <c r="J112" s="195"/>
      <c r="K112" s="196"/>
      <c r="L112" s="196"/>
      <c r="M112" s="196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196"/>
      <c r="AH112" s="196"/>
      <c r="AI112" s="196"/>
      <c r="AJ112" s="196"/>
      <c r="AK112" s="196"/>
      <c r="AL112" s="196"/>
      <c r="AM112" s="196"/>
      <c r="AN112" s="196"/>
      <c r="AO112" s="196"/>
      <c r="AP112" s="196"/>
      <c r="AQ112" s="196"/>
      <c r="AR112" s="196"/>
      <c r="AS112" s="196"/>
      <c r="AT112" s="196"/>
      <c r="AU112" s="196"/>
    </row>
    <row r="113" spans="1:47" s="5" customFormat="1" ht="19.5" customHeight="1" x14ac:dyDescent="0.25">
      <c r="A113" s="180" t="s">
        <v>272</v>
      </c>
      <c r="B113" s="179"/>
      <c r="C113" s="179"/>
      <c r="D113" s="179"/>
      <c r="E113" s="179"/>
      <c r="F113" s="179"/>
      <c r="G113" s="158"/>
      <c r="H113" s="179"/>
      <c r="I113" s="159"/>
      <c r="J113" s="195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196"/>
      <c r="AI113" s="196"/>
      <c r="AJ113" s="196"/>
      <c r="AK113" s="196"/>
      <c r="AL113" s="196"/>
      <c r="AM113" s="196"/>
      <c r="AN113" s="196"/>
      <c r="AO113" s="196"/>
      <c r="AP113" s="196"/>
      <c r="AQ113" s="196"/>
      <c r="AR113" s="196"/>
      <c r="AS113" s="196"/>
      <c r="AT113" s="196"/>
      <c r="AU113" s="196"/>
    </row>
    <row r="114" spans="1:47" s="29" customFormat="1" ht="19.5" customHeight="1" x14ac:dyDescent="0.25">
      <c r="A114" s="180" t="s">
        <v>273</v>
      </c>
      <c r="B114" s="70">
        <v>711324645</v>
      </c>
      <c r="C114" s="70"/>
      <c r="D114" s="70">
        <v>593035630</v>
      </c>
      <c r="E114" s="70"/>
      <c r="F114" s="70">
        <v>153759038</v>
      </c>
      <c r="G114" s="70"/>
      <c r="H114" s="70">
        <v>85857704</v>
      </c>
      <c r="I114" s="159"/>
      <c r="J114" s="195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</row>
    <row r="115" spans="1:47" s="29" customFormat="1" ht="19.5" customHeight="1" x14ac:dyDescent="0.25">
      <c r="A115" s="183" t="s">
        <v>274</v>
      </c>
      <c r="B115" s="185"/>
      <c r="C115" s="70"/>
      <c r="E115" s="70"/>
      <c r="F115" s="70"/>
      <c r="G115" s="70"/>
      <c r="H115" s="70"/>
      <c r="I115" s="159"/>
      <c r="J115" s="195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</row>
    <row r="116" spans="1:47" s="160" customFormat="1" ht="19.5" customHeight="1" x14ac:dyDescent="0.25">
      <c r="A116" s="186" t="s">
        <v>275</v>
      </c>
      <c r="B116" s="184">
        <v>35362291</v>
      </c>
      <c r="C116" s="184"/>
      <c r="D116" s="185">
        <v>18955005</v>
      </c>
      <c r="E116" s="184"/>
      <c r="F116" s="70">
        <v>49476</v>
      </c>
      <c r="G116" s="184"/>
      <c r="H116" s="70">
        <v>361762</v>
      </c>
      <c r="I116" s="199"/>
      <c r="J116" s="195"/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/>
      <c r="AH116" s="195"/>
      <c r="AI116" s="195"/>
      <c r="AJ116" s="195"/>
      <c r="AK116" s="195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</row>
    <row r="117" spans="1:47" s="160" customFormat="1" ht="19.5" customHeight="1" x14ac:dyDescent="0.25">
      <c r="A117" s="183" t="s">
        <v>276</v>
      </c>
      <c r="B117" s="184">
        <v>-19674003</v>
      </c>
      <c r="C117" s="184"/>
      <c r="D117" s="184">
        <v>-35362291</v>
      </c>
      <c r="E117" s="184"/>
      <c r="F117" s="70">
        <v>-153313</v>
      </c>
      <c r="G117" s="184"/>
      <c r="H117" s="70">
        <v>-49476</v>
      </c>
      <c r="I117" s="199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5"/>
      <c r="U117" s="195"/>
      <c r="V117" s="195"/>
      <c r="W117" s="195"/>
      <c r="X117" s="195"/>
      <c r="Y117" s="195"/>
      <c r="Z117" s="195"/>
      <c r="AA117" s="195"/>
      <c r="AB117" s="195"/>
      <c r="AC117" s="195"/>
      <c r="AD117" s="195"/>
      <c r="AE117" s="195"/>
      <c r="AF117" s="195"/>
      <c r="AG117" s="195"/>
      <c r="AH117" s="195"/>
      <c r="AI117" s="195"/>
      <c r="AJ117" s="195"/>
      <c r="AK117" s="195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</row>
    <row r="118" spans="1:47" s="160" customFormat="1" ht="19.5" customHeight="1" x14ac:dyDescent="0.25">
      <c r="A118" s="183" t="s">
        <v>277</v>
      </c>
      <c r="B118" s="184">
        <v>-19295678</v>
      </c>
      <c r="C118" s="184"/>
      <c r="D118" s="184">
        <v>-5618129</v>
      </c>
      <c r="E118" s="184"/>
      <c r="F118" s="184">
        <v>-6740559</v>
      </c>
      <c r="G118" s="184"/>
      <c r="H118" s="184">
        <v>-584</v>
      </c>
      <c r="I118" s="199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5"/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</row>
    <row r="119" spans="1:47" s="160" customFormat="1" ht="18" customHeight="1" x14ac:dyDescent="0.25">
      <c r="A119" s="183" t="s">
        <v>278</v>
      </c>
      <c r="B119" s="184">
        <v>-7601226</v>
      </c>
      <c r="C119" s="184"/>
      <c r="D119" s="184">
        <v>-926788</v>
      </c>
      <c r="E119" s="184"/>
      <c r="F119" s="184">
        <v>0</v>
      </c>
      <c r="G119" s="184"/>
      <c r="H119" s="184">
        <v>0</v>
      </c>
      <c r="I119" s="199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</row>
    <row r="120" spans="1:47" s="160" customFormat="1" ht="27" customHeight="1" x14ac:dyDescent="0.25">
      <c r="A120" s="188" t="s">
        <v>279</v>
      </c>
      <c r="B120" s="184">
        <v>-4271984</v>
      </c>
      <c r="C120" s="184"/>
      <c r="D120" s="184">
        <v>0</v>
      </c>
      <c r="E120" s="184"/>
      <c r="F120" s="184">
        <v>0</v>
      </c>
      <c r="G120" s="184"/>
      <c r="H120" s="184">
        <v>0</v>
      </c>
      <c r="I120" s="199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/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</row>
    <row r="121" spans="1:47" s="160" customFormat="1" ht="19.5" customHeight="1" thickBot="1" x14ac:dyDescent="0.3">
      <c r="A121" s="171" t="s">
        <v>280</v>
      </c>
      <c r="B121" s="187">
        <f>SUM(B114:B120)</f>
        <v>695844045</v>
      </c>
      <c r="C121" s="184"/>
      <c r="D121" s="187">
        <f>SUM(D114:D120)</f>
        <v>570083427</v>
      </c>
      <c r="E121" s="184"/>
      <c r="F121" s="187">
        <f>SUM(F114:F120)</f>
        <v>146914642</v>
      </c>
      <c r="G121" s="184"/>
      <c r="H121" s="187">
        <f>SUM(H114:H120)</f>
        <v>86169406</v>
      </c>
      <c r="I121" s="201"/>
      <c r="J121" s="195"/>
      <c r="K121" s="195"/>
      <c r="L121" s="195"/>
      <c r="M121" s="195"/>
      <c r="N121" s="195"/>
      <c r="O121" s="195"/>
      <c r="P121" s="195"/>
      <c r="Q121" s="195"/>
      <c r="R121" s="195"/>
      <c r="S121" s="195"/>
      <c r="T121" s="195"/>
      <c r="U121" s="195"/>
      <c r="V121" s="195"/>
      <c r="W121" s="195"/>
      <c r="X121" s="195"/>
      <c r="Y121" s="195"/>
      <c r="Z121" s="195"/>
      <c r="AA121" s="195"/>
      <c r="AB121" s="195"/>
      <c r="AC121" s="195"/>
      <c r="AD121" s="195"/>
      <c r="AE121" s="195"/>
      <c r="AF121" s="195"/>
      <c r="AG121" s="195"/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</row>
    <row r="122" spans="1:47" ht="20.45" customHeight="1" thickTop="1" x14ac:dyDescent="0.25"/>
    <row r="123" spans="1:47" ht="20.45" customHeight="1" x14ac:dyDescent="0.25">
      <c r="B123" s="15"/>
      <c r="D123" s="15"/>
    </row>
  </sheetData>
  <mergeCells count="21">
    <mergeCell ref="B4:D4"/>
    <mergeCell ref="F4:H4"/>
    <mergeCell ref="B5:D5"/>
    <mergeCell ref="F5:H5"/>
    <mergeCell ref="B6:D6"/>
    <mergeCell ref="F6:H6"/>
    <mergeCell ref="B59:H59"/>
    <mergeCell ref="B8:H8"/>
    <mergeCell ref="B55:D55"/>
    <mergeCell ref="F55:H55"/>
    <mergeCell ref="B56:D56"/>
    <mergeCell ref="F56:H56"/>
    <mergeCell ref="B57:D57"/>
    <mergeCell ref="F57:H57"/>
    <mergeCell ref="B107:H107"/>
    <mergeCell ref="B103:D103"/>
    <mergeCell ref="F103:H103"/>
    <mergeCell ref="B104:D104"/>
    <mergeCell ref="F104:H104"/>
    <mergeCell ref="B105:D105"/>
    <mergeCell ref="F105:H105"/>
  </mergeCells>
  <pageMargins left="0.7" right="0.7" top="0.48" bottom="0.5" header="0.5" footer="0.5"/>
  <pageSetup paperSize="9" scale="65" firstPageNumber="12" fitToHeight="0" orientation="portrait" useFirstPageNumber="1" r:id="rId1"/>
  <headerFooter alignWithMargins="0">
    <oddFooter>&amp;LThe accompanying notes are an integral part of these financial statements.
&amp;C&amp;P</oddFooter>
  </headerFooter>
  <rowBreaks count="2" manualBreakCount="2">
    <brk id="51" max="7" man="1"/>
    <brk id="99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 5-6</vt:lpstr>
      <vt:lpstr>SI-7</vt:lpstr>
      <vt:lpstr>SCE (conso) 8  </vt:lpstr>
      <vt:lpstr>SCE (conso)9</vt:lpstr>
      <vt:lpstr>SCE 10</vt:lpstr>
      <vt:lpstr>SCE 11</vt:lpstr>
      <vt:lpstr>SCF-12-14</vt:lpstr>
      <vt:lpstr>'BS 5-6'!Print_Area</vt:lpstr>
      <vt:lpstr>'SCE (conso) 8  '!Print_Area</vt:lpstr>
      <vt:lpstr>'SCE (conso)9'!Print_Area</vt:lpstr>
      <vt:lpstr>'SCE 10'!Print_Area</vt:lpstr>
      <vt:lpstr>'SCE 11'!Print_Area</vt:lpstr>
      <vt:lpstr>'SCF-12-14'!Print_Area</vt:lpstr>
      <vt:lpstr>'SI-7'!Print_Area</vt:lpstr>
    </vt:vector>
  </TitlesOfParts>
  <Manager/>
  <Company>PricewaterhouseCoopers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weerasak sopitraditphon</cp:lastModifiedBy>
  <cp:revision/>
  <cp:lastPrinted>2023-02-22T06:09:12Z</cp:lastPrinted>
  <dcterms:created xsi:type="dcterms:W3CDTF">2001-07-23T03:17:52Z</dcterms:created>
  <dcterms:modified xsi:type="dcterms:W3CDTF">2023-02-22T09:03:43Z</dcterms:modified>
  <cp:category/>
  <cp:contentStatus/>
</cp:coreProperties>
</file>